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KrosData\Export\2021\"/>
    </mc:Choice>
  </mc:AlternateContent>
  <xr:revisionPtr revIDLastSave="0" documentId="13_ncr:1_{A6B5A84E-D7FA-4837-AC8E-EA15D65D896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SO 10.0 - KÁCENÍ STROMŮ A..." sheetId="2" r:id="rId2"/>
    <sheet name="SO 10.1 - TVAROVÁNÍ ZÁTOPY" sheetId="3" r:id="rId3"/>
    <sheet name="SO 10.2 - HRÁZ" sheetId="4" r:id="rId4"/>
    <sheet name="SO 10.3 - SDRUŽENÝ OBJEKT" sheetId="5" r:id="rId5"/>
    <sheet name="SO 20.0 - KÁCENÍ STROMŮ A..." sheetId="6" r:id="rId6"/>
    <sheet name="SO 20.1 - TVAROVÁNÍ ZÁTOPY" sheetId="7" r:id="rId7"/>
    <sheet name="SO 20.2 - HRÁZ" sheetId="8" r:id="rId8"/>
    <sheet name="SO 20.3 - SDRUŽENÝ OBJEKT" sheetId="9" r:id="rId9"/>
    <sheet name="30.1 - Náhradní výsadba d..." sheetId="10" r:id="rId10"/>
    <sheet name="30.2 - Rozvojová péče po ..." sheetId="11" r:id="rId11"/>
    <sheet name="VON - Vedlejší a ostatní ..." sheetId="12" r:id="rId12"/>
    <sheet name="Seznam figur" sheetId="13" r:id="rId13"/>
    <sheet name="Pokyny pro vyplnění" sheetId="14" r:id="rId14"/>
  </sheets>
  <definedNames>
    <definedName name="_xlnm._FilterDatabase" localSheetId="9" hidden="1">'30.1 - Náhradní výsadba d...'!$C$87:$K$188</definedName>
    <definedName name="_xlnm._FilterDatabase" localSheetId="10" hidden="1">'30.2 - Rozvojová péče po ...'!$C$87:$K$143</definedName>
    <definedName name="_xlnm._FilterDatabase" localSheetId="1" hidden="1">'SO 10.0 - KÁCENÍ STROMŮ A...'!$C$86:$K$193</definedName>
    <definedName name="_xlnm._FilterDatabase" localSheetId="2" hidden="1">'SO 10.1 - TVAROVÁNÍ ZÁTOPY'!$C$86:$K$132</definedName>
    <definedName name="_xlnm._FilterDatabase" localSheetId="3" hidden="1">'SO 10.2 - HRÁZ'!$C$90:$K$274</definedName>
    <definedName name="_xlnm._FilterDatabase" localSheetId="4" hidden="1">'SO 10.3 - SDRUŽENÝ OBJEKT'!$C$96:$K$449</definedName>
    <definedName name="_xlnm._FilterDatabase" localSheetId="5" hidden="1">'SO 20.0 - KÁCENÍ STROMŮ A...'!$C$86:$K$215</definedName>
    <definedName name="_xlnm._FilterDatabase" localSheetId="6" hidden="1">'SO 20.1 - TVAROVÁNÍ ZÁTOPY'!$C$86:$K$132</definedName>
    <definedName name="_xlnm._FilterDatabase" localSheetId="7" hidden="1">'SO 20.2 - HRÁZ'!$C$91:$K$325</definedName>
    <definedName name="_xlnm._FilterDatabase" localSheetId="8" hidden="1">'SO 20.3 - SDRUŽENÝ OBJEKT'!$C$95:$K$513</definedName>
    <definedName name="_xlnm._FilterDatabase" localSheetId="11" hidden="1">'VON - Vedlejší a ostatní ...'!$C$79:$K$91</definedName>
    <definedName name="_xlnm.Print_Titles" localSheetId="9">'30.1 - Náhradní výsadba d...'!$87:$87</definedName>
    <definedName name="_xlnm.Print_Titles" localSheetId="10">'30.2 - Rozvojová péče po ...'!$87:$87</definedName>
    <definedName name="_xlnm.Print_Titles" localSheetId="0">'Rekapitulace stavby'!$52:$52</definedName>
    <definedName name="_xlnm.Print_Titles" localSheetId="12">'Seznam figur'!$9:$9</definedName>
    <definedName name="_xlnm.Print_Titles" localSheetId="1">'SO 10.0 - KÁCENÍ STROMŮ A...'!$86:$86</definedName>
    <definedName name="_xlnm.Print_Titles" localSheetId="2">'SO 10.1 - TVAROVÁNÍ ZÁTOPY'!$86:$86</definedName>
    <definedName name="_xlnm.Print_Titles" localSheetId="3">'SO 10.2 - HRÁZ'!$90:$90</definedName>
    <definedName name="_xlnm.Print_Titles" localSheetId="4">'SO 10.3 - SDRUŽENÝ OBJEKT'!$96:$96</definedName>
    <definedName name="_xlnm.Print_Titles" localSheetId="5">'SO 20.0 - KÁCENÍ STROMŮ A...'!$86:$86</definedName>
    <definedName name="_xlnm.Print_Titles" localSheetId="6">'SO 20.1 - TVAROVÁNÍ ZÁTOPY'!$86:$86</definedName>
    <definedName name="_xlnm.Print_Titles" localSheetId="7">'SO 20.2 - HRÁZ'!$91:$91</definedName>
    <definedName name="_xlnm.Print_Titles" localSheetId="8">'SO 20.3 - SDRUŽENÝ OBJEKT'!$95:$95</definedName>
    <definedName name="_xlnm.Print_Titles" localSheetId="11">'VON - Vedlejší a ostatní ...'!$79:$79</definedName>
    <definedName name="_xlnm.Print_Area" localSheetId="9">'30.1 - Náhradní výsadba d...'!$C$4:$J$41,'30.1 - Náhradní výsadba d...'!$C$47:$J$67,'30.1 - Náhradní výsadba d...'!$C$73:$K$188</definedName>
    <definedName name="_xlnm.Print_Area" localSheetId="10">'30.2 - Rozvojová péče po ...'!$C$4:$J$41,'30.2 - Rozvojová péče po ...'!$C$47:$J$67,'30.2 - Rozvojová péče po ...'!$C$73:$K$143</definedName>
    <definedName name="_xlnm.Print_Area" localSheetId="1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stavby'!$C$42:$AQ$69</definedName>
    <definedName name="_xlnm.Print_Area" localSheetId="12">'Seznam figur'!$C$4:$G$897</definedName>
    <definedName name="_xlnm.Print_Area" localSheetId="1">'SO 10.0 - KÁCENÍ STROMŮ A...'!$C$4:$J$41,'SO 10.0 - KÁCENÍ STROMŮ A...'!$C$47:$J$66,'SO 10.0 - KÁCENÍ STROMŮ A...'!$C$72:$K$193</definedName>
    <definedName name="_xlnm.Print_Area" localSheetId="2">'SO 10.1 - TVAROVÁNÍ ZÁTOPY'!$C$4:$J$41,'SO 10.1 - TVAROVÁNÍ ZÁTOPY'!$C$47:$J$66,'SO 10.1 - TVAROVÁNÍ ZÁTOPY'!$C$72:$K$132</definedName>
    <definedName name="_xlnm.Print_Area" localSheetId="3">'SO 10.2 - HRÁZ'!$C$4:$J$41,'SO 10.2 - HRÁZ'!$C$47:$J$70,'SO 10.2 - HRÁZ'!$C$76:$K$274</definedName>
    <definedName name="_xlnm.Print_Area" localSheetId="4">'SO 10.3 - SDRUŽENÝ OBJEKT'!$C$4:$J$41,'SO 10.3 - SDRUŽENÝ OBJEKT'!$C$47:$J$76,'SO 10.3 - SDRUŽENÝ OBJEKT'!$C$82:$K$449</definedName>
    <definedName name="_xlnm.Print_Area" localSheetId="5">'SO 20.0 - KÁCENÍ STROMŮ A...'!$C$4:$J$41,'SO 20.0 - KÁCENÍ STROMŮ A...'!$C$47:$J$66,'SO 20.0 - KÁCENÍ STROMŮ A...'!$C$72:$K$215</definedName>
    <definedName name="_xlnm.Print_Area" localSheetId="6">'SO 20.1 - TVAROVÁNÍ ZÁTOPY'!$C$4:$J$41,'SO 20.1 - TVAROVÁNÍ ZÁTOPY'!$C$47:$J$66,'SO 20.1 - TVAROVÁNÍ ZÁTOPY'!$C$72:$K$132</definedName>
    <definedName name="_xlnm.Print_Area" localSheetId="7">'SO 20.2 - HRÁZ'!$C$4:$J$41,'SO 20.2 - HRÁZ'!$C$47:$J$71,'SO 20.2 - HRÁZ'!$C$77:$K$325</definedName>
    <definedName name="_xlnm.Print_Area" localSheetId="8">'SO 20.3 - SDRUŽENÝ OBJEKT'!$C$4:$J$41,'SO 20.3 - SDRUŽENÝ OBJEKT'!$C$47:$J$75,'SO 20.3 - SDRUŽENÝ OBJEKT'!$C$81:$K$513</definedName>
    <definedName name="_xlnm.Print_Area" localSheetId="11">'VON - Vedlejší a ostatní ...'!$C$4:$J$39,'VON - Vedlejší a ostatní ...'!$C$45:$J$61,'VON - Vedlejší a ostatní ...'!$C$67:$K$91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3" l="1"/>
  <c r="J37" i="12"/>
  <c r="J36" i="12"/>
  <c r="AY68" i="1" s="1"/>
  <c r="J35" i="12"/>
  <c r="AX68" i="1"/>
  <c r="BI91" i="12"/>
  <c r="BH91" i="12"/>
  <c r="BG91" i="12"/>
  <c r="BF91" i="12"/>
  <c r="T91" i="12"/>
  <c r="R91" i="12"/>
  <c r="P91" i="12"/>
  <c r="BI90" i="12"/>
  <c r="BH90" i="12"/>
  <c r="BG90" i="12"/>
  <c r="BF90" i="12"/>
  <c r="T90" i="12"/>
  <c r="R90" i="12"/>
  <c r="P90" i="12"/>
  <c r="BI89" i="12"/>
  <c r="BH89" i="12"/>
  <c r="BG89" i="12"/>
  <c r="BF89" i="12"/>
  <c r="T89" i="12"/>
  <c r="R89" i="12"/>
  <c r="P89" i="12"/>
  <c r="BI88" i="12"/>
  <c r="BH88" i="12"/>
  <c r="BG88" i="12"/>
  <c r="BF88" i="12"/>
  <c r="T88" i="12"/>
  <c r="R88" i="12"/>
  <c r="P88" i="12"/>
  <c r="BI87" i="12"/>
  <c r="BH87" i="12"/>
  <c r="BG87" i="12"/>
  <c r="BF87" i="12"/>
  <c r="T87" i="12"/>
  <c r="R87" i="12"/>
  <c r="P87" i="12"/>
  <c r="BI86" i="12"/>
  <c r="BH86" i="12"/>
  <c r="BG86" i="12"/>
  <c r="BF86" i="12"/>
  <c r="T86" i="12"/>
  <c r="R86" i="12"/>
  <c r="P86" i="12"/>
  <c r="BI85" i="12"/>
  <c r="BH85" i="12"/>
  <c r="BG85" i="12"/>
  <c r="BF85" i="12"/>
  <c r="T85" i="12"/>
  <c r="R85" i="12"/>
  <c r="P85" i="12"/>
  <c r="BI84" i="12"/>
  <c r="BH84" i="12"/>
  <c r="BG84" i="12"/>
  <c r="BF84" i="12"/>
  <c r="T84" i="12"/>
  <c r="R84" i="12"/>
  <c r="P84" i="12"/>
  <c r="BI83" i="12"/>
  <c r="BH83" i="12"/>
  <c r="BG83" i="12"/>
  <c r="BF83" i="12"/>
  <c r="T83" i="12"/>
  <c r="R83" i="12"/>
  <c r="P83" i="12"/>
  <c r="BI82" i="12"/>
  <c r="BH82" i="12"/>
  <c r="BG82" i="12"/>
  <c r="BF82" i="12"/>
  <c r="T82" i="12"/>
  <c r="R82" i="12"/>
  <c r="P82" i="12"/>
  <c r="J76" i="12"/>
  <c r="F76" i="12"/>
  <c r="F74" i="12"/>
  <c r="E72" i="12"/>
  <c r="J54" i="12"/>
  <c r="F54" i="12"/>
  <c r="F52" i="12"/>
  <c r="E50" i="12"/>
  <c r="J24" i="12"/>
  <c r="E24" i="12"/>
  <c r="J77" i="12" s="1"/>
  <c r="J23" i="12"/>
  <c r="J18" i="12"/>
  <c r="E18" i="12"/>
  <c r="F77" i="12" s="1"/>
  <c r="J17" i="12"/>
  <c r="J12" i="12"/>
  <c r="J52" i="12"/>
  <c r="E7" i="12"/>
  <c r="E70" i="12" s="1"/>
  <c r="J39" i="11"/>
  <c r="J38" i="11"/>
  <c r="AY67" i="1" s="1"/>
  <c r="J37" i="11"/>
  <c r="AX67" i="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2" i="11"/>
  <c r="BH132" i="11"/>
  <c r="BG132" i="11"/>
  <c r="BF132" i="11"/>
  <c r="T132" i="11"/>
  <c r="R132" i="11"/>
  <c r="P132" i="11"/>
  <c r="BI127" i="11"/>
  <c r="BH127" i="11"/>
  <c r="BG127" i="11"/>
  <c r="BF127" i="11"/>
  <c r="T127" i="11"/>
  <c r="R127" i="11"/>
  <c r="P127" i="11"/>
  <c r="BI121" i="11"/>
  <c r="BH121" i="11"/>
  <c r="BG121" i="11"/>
  <c r="BF121" i="11"/>
  <c r="T121" i="11"/>
  <c r="R121" i="11"/>
  <c r="P121" i="11"/>
  <c r="BI116" i="11"/>
  <c r="BH116" i="11"/>
  <c r="BG116" i="11"/>
  <c r="BF116" i="11"/>
  <c r="T116" i="11"/>
  <c r="R116" i="11"/>
  <c r="P116" i="11"/>
  <c r="BI110" i="11"/>
  <c r="BH110" i="11"/>
  <c r="BG110" i="11"/>
  <c r="BF110" i="11"/>
  <c r="T110" i="11"/>
  <c r="R110" i="11"/>
  <c r="P110" i="11"/>
  <c r="BI104" i="11"/>
  <c r="BH104" i="11"/>
  <c r="BG104" i="11"/>
  <c r="BF104" i="11"/>
  <c r="T104" i="11"/>
  <c r="R104" i="11"/>
  <c r="P104" i="11"/>
  <c r="BI98" i="11"/>
  <c r="BH98" i="11"/>
  <c r="BG98" i="11"/>
  <c r="BF98" i="11"/>
  <c r="T98" i="11"/>
  <c r="R98" i="11"/>
  <c r="P98" i="11"/>
  <c r="BI91" i="11"/>
  <c r="BH91" i="11"/>
  <c r="BG91" i="11"/>
  <c r="BF91" i="11"/>
  <c r="T91" i="11"/>
  <c r="R91" i="11"/>
  <c r="P91" i="11"/>
  <c r="J84" i="11"/>
  <c r="F84" i="11"/>
  <c r="F82" i="11"/>
  <c r="E80" i="11"/>
  <c r="J58" i="11"/>
  <c r="F58" i="11"/>
  <c r="F56" i="11"/>
  <c r="E54" i="11"/>
  <c r="J26" i="11"/>
  <c r="E26" i="11"/>
  <c r="J59" i="11"/>
  <c r="J25" i="11"/>
  <c r="J20" i="11"/>
  <c r="E20" i="11"/>
  <c r="F85" i="11"/>
  <c r="J19" i="11"/>
  <c r="J14" i="11"/>
  <c r="J56" i="11"/>
  <c r="E7" i="11"/>
  <c r="E76" i="11" s="1"/>
  <c r="J39" i="10"/>
  <c r="J38" i="10"/>
  <c r="AY66" i="1"/>
  <c r="J37" i="10"/>
  <c r="AX66" i="1"/>
  <c r="BI187" i="10"/>
  <c r="BH187" i="10"/>
  <c r="BG187" i="10"/>
  <c r="BF187" i="10"/>
  <c r="T187" i="10"/>
  <c r="T186" i="10"/>
  <c r="R187" i="10"/>
  <c r="R186" i="10"/>
  <c r="P187" i="10"/>
  <c r="P186" i="10"/>
  <c r="BI181" i="10"/>
  <c r="BH181" i="10"/>
  <c r="BG181" i="10"/>
  <c r="BF181" i="10"/>
  <c r="T181" i="10"/>
  <c r="R181" i="10"/>
  <c r="P181" i="10"/>
  <c r="BI177" i="10"/>
  <c r="BH177" i="10"/>
  <c r="BG177" i="10"/>
  <c r="BF177" i="10"/>
  <c r="T177" i="10"/>
  <c r="R177" i="10"/>
  <c r="P177" i="10"/>
  <c r="BI171" i="10"/>
  <c r="BH171" i="10"/>
  <c r="BG171" i="10"/>
  <c r="BF171" i="10"/>
  <c r="T171" i="10"/>
  <c r="R171" i="10"/>
  <c r="P171" i="10"/>
  <c r="BI166" i="10"/>
  <c r="BH166" i="10"/>
  <c r="BG166" i="10"/>
  <c r="BF166" i="10"/>
  <c r="T166" i="10"/>
  <c r="R166" i="10"/>
  <c r="P166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4" i="10"/>
  <c r="BH154" i="10"/>
  <c r="BG154" i="10"/>
  <c r="BF154" i="10"/>
  <c r="T154" i="10"/>
  <c r="R154" i="10"/>
  <c r="P154" i="10"/>
  <c r="BI148" i="10"/>
  <c r="BH148" i="10"/>
  <c r="BG148" i="10"/>
  <c r="BF148" i="10"/>
  <c r="T148" i="10"/>
  <c r="R148" i="10"/>
  <c r="P148" i="10"/>
  <c r="BI141" i="10"/>
  <c r="BH141" i="10"/>
  <c r="BG141" i="10"/>
  <c r="BF141" i="10"/>
  <c r="T141" i="10"/>
  <c r="R141" i="10"/>
  <c r="P141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28" i="10"/>
  <c r="BH128" i="10"/>
  <c r="BG128" i="10"/>
  <c r="BF128" i="10"/>
  <c r="T128" i="10"/>
  <c r="R128" i="10"/>
  <c r="P128" i="10"/>
  <c r="BI124" i="10"/>
  <c r="BH124" i="10"/>
  <c r="BG124" i="10"/>
  <c r="BF124" i="10"/>
  <c r="T124" i="10"/>
  <c r="R124" i="10"/>
  <c r="P124" i="10"/>
  <c r="BI114" i="10"/>
  <c r="BH114" i="10"/>
  <c r="BG114" i="10"/>
  <c r="BF114" i="10"/>
  <c r="T114" i="10"/>
  <c r="R114" i="10"/>
  <c r="P114" i="10"/>
  <c r="BI109" i="10"/>
  <c r="BH109" i="10"/>
  <c r="BG109" i="10"/>
  <c r="BF109" i="10"/>
  <c r="T109" i="10"/>
  <c r="R109" i="10"/>
  <c r="P109" i="10"/>
  <c r="BI105" i="10"/>
  <c r="BH105" i="10"/>
  <c r="BG105" i="10"/>
  <c r="BF105" i="10"/>
  <c r="T105" i="10"/>
  <c r="R105" i="10"/>
  <c r="P105" i="10"/>
  <c r="BI101" i="10"/>
  <c r="BH101" i="10"/>
  <c r="BG101" i="10"/>
  <c r="BF101" i="10"/>
  <c r="T101" i="10"/>
  <c r="R101" i="10"/>
  <c r="P101" i="10"/>
  <c r="BI99" i="10"/>
  <c r="BH99" i="10"/>
  <c r="BG99" i="10"/>
  <c r="BF99" i="10"/>
  <c r="T99" i="10"/>
  <c r="R99" i="10"/>
  <c r="P99" i="10"/>
  <c r="BI96" i="10"/>
  <c r="BH96" i="10"/>
  <c r="BG96" i="10"/>
  <c r="BF96" i="10"/>
  <c r="T96" i="10"/>
  <c r="R96" i="10"/>
  <c r="P96" i="10"/>
  <c r="BI91" i="10"/>
  <c r="BH91" i="10"/>
  <c r="BG91" i="10"/>
  <c r="BF91" i="10"/>
  <c r="T91" i="10"/>
  <c r="R91" i="10"/>
  <c r="P91" i="10"/>
  <c r="J84" i="10"/>
  <c r="F84" i="10"/>
  <c r="F82" i="10"/>
  <c r="E80" i="10"/>
  <c r="J58" i="10"/>
  <c r="F58" i="10"/>
  <c r="F56" i="10"/>
  <c r="E54" i="10"/>
  <c r="J26" i="10"/>
  <c r="E26" i="10"/>
  <c r="J59" i="10"/>
  <c r="J25" i="10"/>
  <c r="J20" i="10"/>
  <c r="E20" i="10"/>
  <c r="F85" i="10"/>
  <c r="J19" i="10"/>
  <c r="J14" i="10"/>
  <c r="J82" i="10"/>
  <c r="E7" i="10"/>
  <c r="E76" i="10"/>
  <c r="J39" i="9"/>
  <c r="J38" i="9"/>
  <c r="AY64" i="1"/>
  <c r="J37" i="9"/>
  <c r="AX64" i="1" s="1"/>
  <c r="BI512" i="9"/>
  <c r="BH512" i="9"/>
  <c r="BG512" i="9"/>
  <c r="BF512" i="9"/>
  <c r="T512" i="9"/>
  <c r="R512" i="9"/>
  <c r="P512" i="9"/>
  <c r="BI508" i="9"/>
  <c r="BH508" i="9"/>
  <c r="BG508" i="9"/>
  <c r="BF508" i="9"/>
  <c r="T508" i="9"/>
  <c r="R508" i="9"/>
  <c r="P508" i="9"/>
  <c r="BI484" i="9"/>
  <c r="BH484" i="9"/>
  <c r="BG484" i="9"/>
  <c r="BF484" i="9"/>
  <c r="T484" i="9"/>
  <c r="R484" i="9"/>
  <c r="P484" i="9"/>
  <c r="BI473" i="9"/>
  <c r="BH473" i="9"/>
  <c r="BG473" i="9"/>
  <c r="BF473" i="9"/>
  <c r="T473" i="9"/>
  <c r="R473" i="9"/>
  <c r="P473" i="9"/>
  <c r="BI466" i="9"/>
  <c r="BH466" i="9"/>
  <c r="BG466" i="9"/>
  <c r="BF466" i="9"/>
  <c r="T466" i="9"/>
  <c r="R466" i="9"/>
  <c r="P466" i="9"/>
  <c r="BI460" i="9"/>
  <c r="BH460" i="9"/>
  <c r="BG460" i="9"/>
  <c r="BF460" i="9"/>
  <c r="T460" i="9"/>
  <c r="R460" i="9"/>
  <c r="P460" i="9"/>
  <c r="BI452" i="9"/>
  <c r="BH452" i="9"/>
  <c r="BG452" i="9"/>
  <c r="BF452" i="9"/>
  <c r="T452" i="9"/>
  <c r="R452" i="9"/>
  <c r="P452" i="9"/>
  <c r="BI432" i="9"/>
  <c r="BH432" i="9"/>
  <c r="BG432" i="9"/>
  <c r="BF432" i="9"/>
  <c r="T432" i="9"/>
  <c r="R432" i="9"/>
  <c r="P432" i="9"/>
  <c r="BI417" i="9"/>
  <c r="BH417" i="9"/>
  <c r="BG417" i="9"/>
  <c r="BF417" i="9"/>
  <c r="T417" i="9"/>
  <c r="R417" i="9"/>
  <c r="P417" i="9"/>
  <c r="BI396" i="9"/>
  <c r="BH396" i="9"/>
  <c r="BG396" i="9"/>
  <c r="BF396" i="9"/>
  <c r="T396" i="9"/>
  <c r="R396" i="9"/>
  <c r="P396" i="9"/>
  <c r="BI391" i="9"/>
  <c r="BH391" i="9"/>
  <c r="BG391" i="9"/>
  <c r="BF391" i="9"/>
  <c r="T391" i="9"/>
  <c r="T390" i="9" s="1"/>
  <c r="R391" i="9"/>
  <c r="R390" i="9"/>
  <c r="P391" i="9"/>
  <c r="P390" i="9" s="1"/>
  <c r="BI387" i="9"/>
  <c r="BH387" i="9"/>
  <c r="BG387" i="9"/>
  <c r="BF387" i="9"/>
  <c r="T387" i="9"/>
  <c r="T386" i="9"/>
  <c r="R387" i="9"/>
  <c r="R386" i="9" s="1"/>
  <c r="P387" i="9"/>
  <c r="P386" i="9"/>
  <c r="BI382" i="9"/>
  <c r="BH382" i="9"/>
  <c r="BG382" i="9"/>
  <c r="BF382" i="9"/>
  <c r="T382" i="9"/>
  <c r="R382" i="9"/>
  <c r="P382" i="9"/>
  <c r="BI377" i="9"/>
  <c r="BH377" i="9"/>
  <c r="BG377" i="9"/>
  <c r="BF377" i="9"/>
  <c r="T377" i="9"/>
  <c r="R377" i="9"/>
  <c r="P377" i="9"/>
  <c r="BI372" i="9"/>
  <c r="BH372" i="9"/>
  <c r="BG372" i="9"/>
  <c r="BF372" i="9"/>
  <c r="T372" i="9"/>
  <c r="R372" i="9"/>
  <c r="P372" i="9"/>
  <c r="BI368" i="9"/>
  <c r="BH368" i="9"/>
  <c r="BG368" i="9"/>
  <c r="BF368" i="9"/>
  <c r="T368" i="9"/>
  <c r="R368" i="9"/>
  <c r="P368" i="9"/>
  <c r="BI364" i="9"/>
  <c r="BH364" i="9"/>
  <c r="BG364" i="9"/>
  <c r="BF364" i="9"/>
  <c r="T364" i="9"/>
  <c r="R364" i="9"/>
  <c r="P364" i="9"/>
  <c r="BI359" i="9"/>
  <c r="BH359" i="9"/>
  <c r="BG359" i="9"/>
  <c r="BF359" i="9"/>
  <c r="T359" i="9"/>
  <c r="R359" i="9"/>
  <c r="P359" i="9"/>
  <c r="BI354" i="9"/>
  <c r="BH354" i="9"/>
  <c r="BG354" i="9"/>
  <c r="BF354" i="9"/>
  <c r="T354" i="9"/>
  <c r="R354" i="9"/>
  <c r="P354" i="9"/>
  <c r="BI350" i="9"/>
  <c r="BH350" i="9"/>
  <c r="BG350" i="9"/>
  <c r="BF350" i="9"/>
  <c r="T350" i="9"/>
  <c r="R350" i="9"/>
  <c r="P350" i="9"/>
  <c r="BI344" i="9"/>
  <c r="BH344" i="9"/>
  <c r="BG344" i="9"/>
  <c r="BF344" i="9"/>
  <c r="T344" i="9"/>
  <c r="R344" i="9"/>
  <c r="P344" i="9"/>
  <c r="BI339" i="9"/>
  <c r="BH339" i="9"/>
  <c r="BG339" i="9"/>
  <c r="BF339" i="9"/>
  <c r="T339" i="9"/>
  <c r="R339" i="9"/>
  <c r="P339" i="9"/>
  <c r="BI325" i="9"/>
  <c r="BH325" i="9"/>
  <c r="BG325" i="9"/>
  <c r="BF325" i="9"/>
  <c r="T325" i="9"/>
  <c r="T324" i="9"/>
  <c r="R325" i="9"/>
  <c r="R324" i="9" s="1"/>
  <c r="P325" i="9"/>
  <c r="P324" i="9"/>
  <c r="BI311" i="9"/>
  <c r="BH311" i="9"/>
  <c r="BG311" i="9"/>
  <c r="BF311" i="9"/>
  <c r="T311" i="9"/>
  <c r="R311" i="9"/>
  <c r="P311" i="9"/>
  <c r="BI305" i="9"/>
  <c r="BH305" i="9"/>
  <c r="BG305" i="9"/>
  <c r="BF305" i="9"/>
  <c r="T305" i="9"/>
  <c r="R305" i="9"/>
  <c r="P305" i="9"/>
  <c r="BI300" i="9"/>
  <c r="BH300" i="9"/>
  <c r="BG300" i="9"/>
  <c r="BF300" i="9"/>
  <c r="T300" i="9"/>
  <c r="R300" i="9"/>
  <c r="P300" i="9"/>
  <c r="BI294" i="9"/>
  <c r="BH294" i="9"/>
  <c r="BG294" i="9"/>
  <c r="BF294" i="9"/>
  <c r="T294" i="9"/>
  <c r="R294" i="9"/>
  <c r="P294" i="9"/>
  <c r="BI289" i="9"/>
  <c r="BH289" i="9"/>
  <c r="BG289" i="9"/>
  <c r="BF289" i="9"/>
  <c r="T289" i="9"/>
  <c r="R289" i="9"/>
  <c r="P289" i="9"/>
  <c r="BI287" i="9"/>
  <c r="BH287" i="9"/>
  <c r="BG287" i="9"/>
  <c r="BF287" i="9"/>
  <c r="T287" i="9"/>
  <c r="R287" i="9"/>
  <c r="P287" i="9"/>
  <c r="BI282" i="9"/>
  <c r="BH282" i="9"/>
  <c r="BG282" i="9"/>
  <c r="BF282" i="9"/>
  <c r="T282" i="9"/>
  <c r="R282" i="9"/>
  <c r="P282" i="9"/>
  <c r="BI275" i="9"/>
  <c r="BH275" i="9"/>
  <c r="BG275" i="9"/>
  <c r="BF275" i="9"/>
  <c r="T275" i="9"/>
  <c r="R275" i="9"/>
  <c r="P275" i="9"/>
  <c r="BI268" i="9"/>
  <c r="BH268" i="9"/>
  <c r="BG268" i="9"/>
  <c r="BF268" i="9"/>
  <c r="T268" i="9"/>
  <c r="R268" i="9"/>
  <c r="P268" i="9"/>
  <c r="BI263" i="9"/>
  <c r="BH263" i="9"/>
  <c r="BG263" i="9"/>
  <c r="BF263" i="9"/>
  <c r="T263" i="9"/>
  <c r="R263" i="9"/>
  <c r="P263" i="9"/>
  <c r="BI230" i="9"/>
  <c r="BH230" i="9"/>
  <c r="BG230" i="9"/>
  <c r="BF230" i="9"/>
  <c r="T230" i="9"/>
  <c r="R230" i="9"/>
  <c r="P230" i="9"/>
  <c r="BI205" i="9"/>
  <c r="BH205" i="9"/>
  <c r="BG205" i="9"/>
  <c r="BF205" i="9"/>
  <c r="T205" i="9"/>
  <c r="R205" i="9"/>
  <c r="P205" i="9"/>
  <c r="BI199" i="9"/>
  <c r="BH199" i="9"/>
  <c r="BG199" i="9"/>
  <c r="BF199" i="9"/>
  <c r="T199" i="9"/>
  <c r="R199" i="9"/>
  <c r="P199" i="9"/>
  <c r="BI191" i="9"/>
  <c r="BH191" i="9"/>
  <c r="BG191" i="9"/>
  <c r="BF191" i="9"/>
  <c r="T191" i="9"/>
  <c r="R191" i="9"/>
  <c r="P191" i="9"/>
  <c r="BI187" i="9"/>
  <c r="BH187" i="9"/>
  <c r="BG187" i="9"/>
  <c r="BF187" i="9"/>
  <c r="T187" i="9"/>
  <c r="R187" i="9"/>
  <c r="P187" i="9"/>
  <c r="BI165" i="9"/>
  <c r="BH165" i="9"/>
  <c r="BG165" i="9"/>
  <c r="BF165" i="9"/>
  <c r="T165" i="9"/>
  <c r="R165" i="9"/>
  <c r="P165" i="9"/>
  <c r="BI160" i="9"/>
  <c r="BH160" i="9"/>
  <c r="BG160" i="9"/>
  <c r="BF160" i="9"/>
  <c r="T160" i="9"/>
  <c r="R160" i="9"/>
  <c r="P160" i="9"/>
  <c r="BI155" i="9"/>
  <c r="BH155" i="9"/>
  <c r="BG155" i="9"/>
  <c r="BF155" i="9"/>
  <c r="T155" i="9"/>
  <c r="R155" i="9"/>
  <c r="P155" i="9"/>
  <c r="BI150" i="9"/>
  <c r="BH150" i="9"/>
  <c r="BG150" i="9"/>
  <c r="BF150" i="9"/>
  <c r="T150" i="9"/>
  <c r="R150" i="9"/>
  <c r="P150" i="9"/>
  <c r="BI147" i="9"/>
  <c r="BH147" i="9"/>
  <c r="BG147" i="9"/>
  <c r="BF147" i="9"/>
  <c r="T147" i="9"/>
  <c r="R147" i="9"/>
  <c r="P147" i="9"/>
  <c r="BI127" i="9"/>
  <c r="BH127" i="9"/>
  <c r="BG127" i="9"/>
  <c r="BF127" i="9"/>
  <c r="T127" i="9"/>
  <c r="R127" i="9"/>
  <c r="P127" i="9"/>
  <c r="BI121" i="9"/>
  <c r="BH121" i="9"/>
  <c r="BG121" i="9"/>
  <c r="BF121" i="9"/>
  <c r="T121" i="9"/>
  <c r="R121" i="9"/>
  <c r="P121" i="9"/>
  <c r="BI115" i="9"/>
  <c r="BH115" i="9"/>
  <c r="BG115" i="9"/>
  <c r="BF115" i="9"/>
  <c r="T115" i="9"/>
  <c r="R115" i="9"/>
  <c r="P115" i="9"/>
  <c r="BI110" i="9"/>
  <c r="BH110" i="9"/>
  <c r="BG110" i="9"/>
  <c r="BF110" i="9"/>
  <c r="T110" i="9"/>
  <c r="R110" i="9"/>
  <c r="P110" i="9"/>
  <c r="BI105" i="9"/>
  <c r="BH105" i="9"/>
  <c r="BG105" i="9"/>
  <c r="BF105" i="9"/>
  <c r="T105" i="9"/>
  <c r="R105" i="9"/>
  <c r="P105" i="9"/>
  <c r="BI99" i="9"/>
  <c r="BH99" i="9"/>
  <c r="BG99" i="9"/>
  <c r="BF99" i="9"/>
  <c r="T99" i="9"/>
  <c r="R99" i="9"/>
  <c r="P99" i="9"/>
  <c r="J92" i="9"/>
  <c r="F92" i="9"/>
  <c r="F90" i="9"/>
  <c r="E88" i="9"/>
  <c r="J58" i="9"/>
  <c r="F58" i="9"/>
  <c r="F56" i="9"/>
  <c r="E54" i="9"/>
  <c r="J26" i="9"/>
  <c r="E26" i="9"/>
  <c r="J59" i="9"/>
  <c r="J25" i="9"/>
  <c r="J20" i="9"/>
  <c r="E20" i="9"/>
  <c r="F93" i="9"/>
  <c r="J19" i="9"/>
  <c r="J14" i="9"/>
  <c r="J90" i="9"/>
  <c r="E7" i="9"/>
  <c r="E50" i="9" s="1"/>
  <c r="J39" i="8"/>
  <c r="J38" i="8"/>
  <c r="AY63" i="1"/>
  <c r="J37" i="8"/>
  <c r="AX63" i="1"/>
  <c r="BI324" i="8"/>
  <c r="BH324" i="8"/>
  <c r="BG324" i="8"/>
  <c r="BF324" i="8"/>
  <c r="T324" i="8"/>
  <c r="T323" i="8"/>
  <c r="R324" i="8"/>
  <c r="R323" i="8" s="1"/>
  <c r="P324" i="8"/>
  <c r="P323" i="8"/>
  <c r="BI314" i="8"/>
  <c r="BH314" i="8"/>
  <c r="BG314" i="8"/>
  <c r="BF314" i="8"/>
  <c r="T314" i="8"/>
  <c r="T313" i="8" s="1"/>
  <c r="R314" i="8"/>
  <c r="R313" i="8"/>
  <c r="P314" i="8"/>
  <c r="P313" i="8" s="1"/>
  <c r="BI306" i="8"/>
  <c r="BH306" i="8"/>
  <c r="BG306" i="8"/>
  <c r="BF306" i="8"/>
  <c r="T306" i="8"/>
  <c r="R306" i="8"/>
  <c r="P306" i="8"/>
  <c r="BI293" i="8"/>
  <c r="BH293" i="8"/>
  <c r="BG293" i="8"/>
  <c r="BF293" i="8"/>
  <c r="T293" i="8"/>
  <c r="R293" i="8"/>
  <c r="P293" i="8"/>
  <c r="BI290" i="8"/>
  <c r="BH290" i="8"/>
  <c r="BG290" i="8"/>
  <c r="BF290" i="8"/>
  <c r="T290" i="8"/>
  <c r="R290" i="8"/>
  <c r="P290" i="8"/>
  <c r="BI283" i="8"/>
  <c r="BH283" i="8"/>
  <c r="BG283" i="8"/>
  <c r="BF283" i="8"/>
  <c r="T283" i="8"/>
  <c r="R283" i="8"/>
  <c r="P283" i="8"/>
  <c r="BI270" i="8"/>
  <c r="BH270" i="8"/>
  <c r="BG270" i="8"/>
  <c r="BF270" i="8"/>
  <c r="T270" i="8"/>
  <c r="R270" i="8"/>
  <c r="P270" i="8"/>
  <c r="BI257" i="8"/>
  <c r="BH257" i="8"/>
  <c r="BG257" i="8"/>
  <c r="BF257" i="8"/>
  <c r="T257" i="8"/>
  <c r="R257" i="8"/>
  <c r="P257" i="8"/>
  <c r="BI244" i="8"/>
  <c r="BH244" i="8"/>
  <c r="BG244" i="8"/>
  <c r="BF244" i="8"/>
  <c r="T244" i="8"/>
  <c r="R244" i="8"/>
  <c r="P244" i="8"/>
  <c r="BI239" i="8"/>
  <c r="BH239" i="8"/>
  <c r="BG239" i="8"/>
  <c r="BF239" i="8"/>
  <c r="T239" i="8"/>
  <c r="T238" i="8" s="1"/>
  <c r="R239" i="8"/>
  <c r="R238" i="8"/>
  <c r="P239" i="8"/>
  <c r="P238" i="8" s="1"/>
  <c r="BI226" i="8"/>
  <c r="BH226" i="8"/>
  <c r="BG226" i="8"/>
  <c r="BF226" i="8"/>
  <c r="T226" i="8"/>
  <c r="R226" i="8"/>
  <c r="P226" i="8"/>
  <c r="BI223" i="8"/>
  <c r="BH223" i="8"/>
  <c r="BG223" i="8"/>
  <c r="BF223" i="8"/>
  <c r="T223" i="8"/>
  <c r="R223" i="8"/>
  <c r="P223" i="8"/>
  <c r="BI218" i="8"/>
  <c r="BH218" i="8"/>
  <c r="BG218" i="8"/>
  <c r="BF218" i="8"/>
  <c r="T218" i="8"/>
  <c r="R218" i="8"/>
  <c r="P218" i="8"/>
  <c r="BI215" i="8"/>
  <c r="BH215" i="8"/>
  <c r="BG215" i="8"/>
  <c r="BF215" i="8"/>
  <c r="T215" i="8"/>
  <c r="R215" i="8"/>
  <c r="P215" i="8"/>
  <c r="BI210" i="8"/>
  <c r="BH210" i="8"/>
  <c r="BG210" i="8"/>
  <c r="BF210" i="8"/>
  <c r="T210" i="8"/>
  <c r="R210" i="8"/>
  <c r="P210" i="8"/>
  <c r="BI204" i="8"/>
  <c r="BH204" i="8"/>
  <c r="BG204" i="8"/>
  <c r="BF204" i="8"/>
  <c r="T204" i="8"/>
  <c r="R204" i="8"/>
  <c r="P204" i="8"/>
  <c r="BI199" i="8"/>
  <c r="BH199" i="8"/>
  <c r="BG199" i="8"/>
  <c r="BF199" i="8"/>
  <c r="T199" i="8"/>
  <c r="R199" i="8"/>
  <c r="P199" i="8"/>
  <c r="BI194" i="8"/>
  <c r="BH194" i="8"/>
  <c r="BG194" i="8"/>
  <c r="BF194" i="8"/>
  <c r="T194" i="8"/>
  <c r="R194" i="8"/>
  <c r="P194" i="8"/>
  <c r="BI186" i="8"/>
  <c r="BH186" i="8"/>
  <c r="BG186" i="8"/>
  <c r="BF186" i="8"/>
  <c r="T186" i="8"/>
  <c r="R186" i="8"/>
  <c r="P186" i="8"/>
  <c r="BI179" i="8"/>
  <c r="BH179" i="8"/>
  <c r="BG179" i="8"/>
  <c r="BF179" i="8"/>
  <c r="T179" i="8"/>
  <c r="R179" i="8"/>
  <c r="P179" i="8"/>
  <c r="BI174" i="8"/>
  <c r="BH174" i="8"/>
  <c r="BG174" i="8"/>
  <c r="BF174" i="8"/>
  <c r="T174" i="8"/>
  <c r="R174" i="8"/>
  <c r="P174" i="8"/>
  <c r="BI169" i="8"/>
  <c r="BH169" i="8"/>
  <c r="BG169" i="8"/>
  <c r="BF169" i="8"/>
  <c r="T169" i="8"/>
  <c r="R169" i="8"/>
  <c r="P169" i="8"/>
  <c r="BI162" i="8"/>
  <c r="BH162" i="8"/>
  <c r="BG162" i="8"/>
  <c r="BF162" i="8"/>
  <c r="T162" i="8"/>
  <c r="R162" i="8"/>
  <c r="P162" i="8"/>
  <c r="BI146" i="8"/>
  <c r="BH146" i="8"/>
  <c r="BG146" i="8"/>
  <c r="BF146" i="8"/>
  <c r="T146" i="8"/>
  <c r="R146" i="8"/>
  <c r="P146" i="8"/>
  <c r="BI129" i="8"/>
  <c r="BH129" i="8"/>
  <c r="BG129" i="8"/>
  <c r="BF129" i="8"/>
  <c r="T129" i="8"/>
  <c r="R129" i="8"/>
  <c r="P129" i="8"/>
  <c r="BI124" i="8"/>
  <c r="BH124" i="8"/>
  <c r="BG124" i="8"/>
  <c r="BF124" i="8"/>
  <c r="T124" i="8"/>
  <c r="R124" i="8"/>
  <c r="P124" i="8"/>
  <c r="BI119" i="8"/>
  <c r="BH119" i="8"/>
  <c r="BG119" i="8"/>
  <c r="BF119" i="8"/>
  <c r="T119" i="8"/>
  <c r="R119" i="8"/>
  <c r="P119" i="8"/>
  <c r="BI112" i="8"/>
  <c r="BH112" i="8"/>
  <c r="BG112" i="8"/>
  <c r="BF112" i="8"/>
  <c r="T112" i="8"/>
  <c r="R112" i="8"/>
  <c r="P112" i="8"/>
  <c r="BI105" i="8"/>
  <c r="BH105" i="8"/>
  <c r="BG105" i="8"/>
  <c r="BF105" i="8"/>
  <c r="T105" i="8"/>
  <c r="R105" i="8"/>
  <c r="P105" i="8"/>
  <c r="BI95" i="8"/>
  <c r="BH95" i="8"/>
  <c r="BG95" i="8"/>
  <c r="BF95" i="8"/>
  <c r="T95" i="8"/>
  <c r="R95" i="8"/>
  <c r="P95" i="8"/>
  <c r="J88" i="8"/>
  <c r="F88" i="8"/>
  <c r="F86" i="8"/>
  <c r="E84" i="8"/>
  <c r="J58" i="8"/>
  <c r="F58" i="8"/>
  <c r="F56" i="8"/>
  <c r="E54" i="8"/>
  <c r="J26" i="8"/>
  <c r="E26" i="8"/>
  <c r="J59" i="8"/>
  <c r="J25" i="8"/>
  <c r="J20" i="8"/>
  <c r="E20" i="8"/>
  <c r="F89" i="8"/>
  <c r="J19" i="8"/>
  <c r="J14" i="8"/>
  <c r="J56" i="8"/>
  <c r="E7" i="8"/>
  <c r="E80" i="8" s="1"/>
  <c r="J39" i="7"/>
  <c r="J38" i="7"/>
  <c r="AY62" i="1"/>
  <c r="J37" i="7"/>
  <c r="AX62" i="1"/>
  <c r="BI129" i="7"/>
  <c r="BH129" i="7"/>
  <c r="BG129" i="7"/>
  <c r="BF129" i="7"/>
  <c r="T129" i="7"/>
  <c r="R129" i="7"/>
  <c r="P129" i="7"/>
  <c r="BI122" i="7"/>
  <c r="BH122" i="7"/>
  <c r="BG122" i="7"/>
  <c r="BF122" i="7"/>
  <c r="T122" i="7"/>
  <c r="R122" i="7"/>
  <c r="P122" i="7"/>
  <c r="BI116" i="7"/>
  <c r="BH116" i="7"/>
  <c r="BG116" i="7"/>
  <c r="BF116" i="7"/>
  <c r="T116" i="7"/>
  <c r="R116" i="7"/>
  <c r="P116" i="7"/>
  <c r="BI109" i="7"/>
  <c r="BH109" i="7"/>
  <c r="BG109" i="7"/>
  <c r="BF109" i="7"/>
  <c r="T109" i="7"/>
  <c r="R109" i="7"/>
  <c r="P109" i="7"/>
  <c r="BI100" i="7"/>
  <c r="BH100" i="7"/>
  <c r="BG100" i="7"/>
  <c r="BF100" i="7"/>
  <c r="T100" i="7"/>
  <c r="R100" i="7"/>
  <c r="P100" i="7"/>
  <c r="BI90" i="7"/>
  <c r="BH90" i="7"/>
  <c r="BG90" i="7"/>
  <c r="BF90" i="7"/>
  <c r="T90" i="7"/>
  <c r="R90" i="7"/>
  <c r="P90" i="7"/>
  <c r="J83" i="7"/>
  <c r="F83" i="7"/>
  <c r="F81" i="7"/>
  <c r="E79" i="7"/>
  <c r="J58" i="7"/>
  <c r="F58" i="7"/>
  <c r="F56" i="7"/>
  <c r="E54" i="7"/>
  <c r="J26" i="7"/>
  <c r="E26" i="7"/>
  <c r="J84" i="7"/>
  <c r="J25" i="7"/>
  <c r="J20" i="7"/>
  <c r="E20" i="7"/>
  <c r="F59" i="7"/>
  <c r="J19" i="7"/>
  <c r="J14" i="7"/>
  <c r="J81" i="7"/>
  <c r="E7" i="7"/>
  <c r="E50" i="7"/>
  <c r="J39" i="6"/>
  <c r="J38" i="6"/>
  <c r="AY61" i="1"/>
  <c r="J37" i="6"/>
  <c r="AX61" i="1" s="1"/>
  <c r="BI212" i="6"/>
  <c r="BH212" i="6"/>
  <c r="BG212" i="6"/>
  <c r="BF212" i="6"/>
  <c r="T212" i="6"/>
  <c r="R212" i="6"/>
  <c r="P212" i="6"/>
  <c r="BI208" i="6"/>
  <c r="BH208" i="6"/>
  <c r="BG208" i="6"/>
  <c r="BF208" i="6"/>
  <c r="T208" i="6"/>
  <c r="R208" i="6"/>
  <c r="P208" i="6"/>
  <c r="BI204" i="6"/>
  <c r="BH204" i="6"/>
  <c r="BG204" i="6"/>
  <c r="BF204" i="6"/>
  <c r="T204" i="6"/>
  <c r="R204" i="6"/>
  <c r="P204" i="6"/>
  <c r="BI200" i="6"/>
  <c r="BH200" i="6"/>
  <c r="BG200" i="6"/>
  <c r="BF200" i="6"/>
  <c r="T200" i="6"/>
  <c r="R200" i="6"/>
  <c r="P200" i="6"/>
  <c r="BI196" i="6"/>
  <c r="BH196" i="6"/>
  <c r="BG196" i="6"/>
  <c r="BF196" i="6"/>
  <c r="T196" i="6"/>
  <c r="R196" i="6"/>
  <c r="P196" i="6"/>
  <c r="BI192" i="6"/>
  <c r="BH192" i="6"/>
  <c r="BG192" i="6"/>
  <c r="BF192" i="6"/>
  <c r="T192" i="6"/>
  <c r="R192" i="6"/>
  <c r="P192" i="6"/>
  <c r="BI188" i="6"/>
  <c r="BH188" i="6"/>
  <c r="BG188" i="6"/>
  <c r="BF188" i="6"/>
  <c r="T188" i="6"/>
  <c r="R188" i="6"/>
  <c r="P188" i="6"/>
  <c r="BI184" i="6"/>
  <c r="BH184" i="6"/>
  <c r="BG184" i="6"/>
  <c r="BF184" i="6"/>
  <c r="T184" i="6"/>
  <c r="R184" i="6"/>
  <c r="P184" i="6"/>
  <c r="BI180" i="6"/>
  <c r="BH180" i="6"/>
  <c r="BG180" i="6"/>
  <c r="BF180" i="6"/>
  <c r="T180" i="6"/>
  <c r="R180" i="6"/>
  <c r="P180" i="6"/>
  <c r="BI176" i="6"/>
  <c r="BH176" i="6"/>
  <c r="BG176" i="6"/>
  <c r="BF176" i="6"/>
  <c r="T176" i="6"/>
  <c r="R176" i="6"/>
  <c r="P176" i="6"/>
  <c r="BI172" i="6"/>
  <c r="BH172" i="6"/>
  <c r="BG172" i="6"/>
  <c r="BF172" i="6"/>
  <c r="T172" i="6"/>
  <c r="R172" i="6"/>
  <c r="P172" i="6"/>
  <c r="BI168" i="6"/>
  <c r="BH168" i="6"/>
  <c r="BG168" i="6"/>
  <c r="BF168" i="6"/>
  <c r="T168" i="6"/>
  <c r="R168" i="6"/>
  <c r="P168" i="6"/>
  <c r="BI164" i="6"/>
  <c r="BH164" i="6"/>
  <c r="BG164" i="6"/>
  <c r="BF164" i="6"/>
  <c r="T164" i="6"/>
  <c r="R164" i="6"/>
  <c r="P164" i="6"/>
  <c r="BI160" i="6"/>
  <c r="BH160" i="6"/>
  <c r="BG160" i="6"/>
  <c r="BF160" i="6"/>
  <c r="T160" i="6"/>
  <c r="R160" i="6"/>
  <c r="P160" i="6"/>
  <c r="BI156" i="6"/>
  <c r="BH156" i="6"/>
  <c r="BG156" i="6"/>
  <c r="BF156" i="6"/>
  <c r="T156" i="6"/>
  <c r="R156" i="6"/>
  <c r="P156" i="6"/>
  <c r="BI152" i="6"/>
  <c r="BH152" i="6"/>
  <c r="BG152" i="6"/>
  <c r="BF152" i="6"/>
  <c r="T152" i="6"/>
  <c r="R152" i="6"/>
  <c r="P152" i="6"/>
  <c r="BI146" i="6"/>
  <c r="BH146" i="6"/>
  <c r="BG146" i="6"/>
  <c r="BF146" i="6"/>
  <c r="T146" i="6"/>
  <c r="R146" i="6"/>
  <c r="P146" i="6"/>
  <c r="BI134" i="6"/>
  <c r="BH134" i="6"/>
  <c r="BG134" i="6"/>
  <c r="BF134" i="6"/>
  <c r="T134" i="6"/>
  <c r="R134" i="6"/>
  <c r="P134" i="6"/>
  <c r="BI122" i="6"/>
  <c r="BH122" i="6"/>
  <c r="BG122" i="6"/>
  <c r="BF122" i="6"/>
  <c r="T122" i="6"/>
  <c r="R122" i="6"/>
  <c r="P122" i="6"/>
  <c r="BI114" i="6"/>
  <c r="BH114" i="6"/>
  <c r="BG114" i="6"/>
  <c r="BF114" i="6"/>
  <c r="T114" i="6"/>
  <c r="R114" i="6"/>
  <c r="P114" i="6"/>
  <c r="BI110" i="6"/>
  <c r="BH110" i="6"/>
  <c r="BG110" i="6"/>
  <c r="BF110" i="6"/>
  <c r="T110" i="6"/>
  <c r="R110" i="6"/>
  <c r="P110" i="6"/>
  <c r="BI106" i="6"/>
  <c r="BH106" i="6"/>
  <c r="BG106" i="6"/>
  <c r="BF106" i="6"/>
  <c r="T106" i="6"/>
  <c r="R106" i="6"/>
  <c r="P106" i="6"/>
  <c r="BI102" i="6"/>
  <c r="BH102" i="6"/>
  <c r="BG102" i="6"/>
  <c r="BF102" i="6"/>
  <c r="T102" i="6"/>
  <c r="R102" i="6"/>
  <c r="P102" i="6"/>
  <c r="BI98" i="6"/>
  <c r="BH98" i="6"/>
  <c r="BG98" i="6"/>
  <c r="BF98" i="6"/>
  <c r="T98" i="6"/>
  <c r="R98" i="6"/>
  <c r="P98" i="6"/>
  <c r="BI90" i="6"/>
  <c r="BH90" i="6"/>
  <c r="BG90" i="6"/>
  <c r="BF90" i="6"/>
  <c r="T90" i="6"/>
  <c r="R90" i="6"/>
  <c r="P90" i="6"/>
  <c r="J83" i="6"/>
  <c r="F83" i="6"/>
  <c r="F81" i="6"/>
  <c r="E79" i="6"/>
  <c r="J58" i="6"/>
  <c r="F58" i="6"/>
  <c r="F56" i="6"/>
  <c r="E54" i="6"/>
  <c r="J26" i="6"/>
  <c r="E26" i="6"/>
  <c r="J84" i="6"/>
  <c r="J25" i="6"/>
  <c r="J20" i="6"/>
  <c r="E20" i="6"/>
  <c r="F59" i="6"/>
  <c r="J19" i="6"/>
  <c r="J14" i="6"/>
  <c r="J56" i="6" s="1"/>
  <c r="E7" i="6"/>
  <c r="E75" i="6"/>
  <c r="J39" i="5"/>
  <c r="J38" i="5"/>
  <c r="AY59" i="1"/>
  <c r="J37" i="5"/>
  <c r="AX59" i="1" s="1"/>
  <c r="BI448" i="5"/>
  <c r="BH448" i="5"/>
  <c r="BG448" i="5"/>
  <c r="BF448" i="5"/>
  <c r="T448" i="5"/>
  <c r="R448" i="5"/>
  <c r="P448" i="5"/>
  <c r="BI444" i="5"/>
  <c r="BH444" i="5"/>
  <c r="BG444" i="5"/>
  <c r="BF444" i="5"/>
  <c r="T444" i="5"/>
  <c r="R444" i="5"/>
  <c r="P444" i="5"/>
  <c r="BI420" i="5"/>
  <c r="BH420" i="5"/>
  <c r="BG420" i="5"/>
  <c r="BF420" i="5"/>
  <c r="T420" i="5"/>
  <c r="R420" i="5"/>
  <c r="P420" i="5"/>
  <c r="BI409" i="5"/>
  <c r="BH409" i="5"/>
  <c r="BG409" i="5"/>
  <c r="BF409" i="5"/>
  <c r="T409" i="5"/>
  <c r="R409" i="5"/>
  <c r="P409" i="5"/>
  <c r="BI402" i="5"/>
  <c r="BH402" i="5"/>
  <c r="BG402" i="5"/>
  <c r="BF402" i="5"/>
  <c r="T402" i="5"/>
  <c r="R402" i="5"/>
  <c r="P402" i="5"/>
  <c r="BI394" i="5"/>
  <c r="BH394" i="5"/>
  <c r="BG394" i="5"/>
  <c r="BF394" i="5"/>
  <c r="T394" i="5"/>
  <c r="R394" i="5"/>
  <c r="P394" i="5"/>
  <c r="BI389" i="5"/>
  <c r="BH389" i="5"/>
  <c r="BG389" i="5"/>
  <c r="BF389" i="5"/>
  <c r="T389" i="5"/>
  <c r="R389" i="5"/>
  <c r="P389" i="5"/>
  <c r="BI381" i="5"/>
  <c r="BH381" i="5"/>
  <c r="BG381" i="5"/>
  <c r="BF381" i="5"/>
  <c r="T381" i="5"/>
  <c r="R381" i="5"/>
  <c r="P381" i="5"/>
  <c r="BI361" i="5"/>
  <c r="BH361" i="5"/>
  <c r="BG361" i="5"/>
  <c r="BF361" i="5"/>
  <c r="T361" i="5"/>
  <c r="R361" i="5"/>
  <c r="P361" i="5"/>
  <c r="BI338" i="5"/>
  <c r="BH338" i="5"/>
  <c r="BG338" i="5"/>
  <c r="BF338" i="5"/>
  <c r="T338" i="5"/>
  <c r="R338" i="5"/>
  <c r="P338" i="5"/>
  <c r="BI333" i="5"/>
  <c r="BH333" i="5"/>
  <c r="BG333" i="5"/>
  <c r="BF333" i="5"/>
  <c r="T333" i="5"/>
  <c r="T332" i="5" s="1"/>
  <c r="R333" i="5"/>
  <c r="R332" i="5"/>
  <c r="P333" i="5"/>
  <c r="P332" i="5" s="1"/>
  <c r="BI329" i="5"/>
  <c r="BH329" i="5"/>
  <c r="BG329" i="5"/>
  <c r="BF329" i="5"/>
  <c r="T329" i="5"/>
  <c r="T328" i="5"/>
  <c r="R329" i="5"/>
  <c r="R328" i="5" s="1"/>
  <c r="P329" i="5"/>
  <c r="P328" i="5"/>
  <c r="BI324" i="5"/>
  <c r="BH324" i="5"/>
  <c r="BG324" i="5"/>
  <c r="BF324" i="5"/>
  <c r="T324" i="5"/>
  <c r="R324" i="5"/>
  <c r="P324" i="5"/>
  <c r="BI319" i="5"/>
  <c r="BH319" i="5"/>
  <c r="BG319" i="5"/>
  <c r="BF319" i="5"/>
  <c r="T319" i="5"/>
  <c r="R319" i="5"/>
  <c r="P319" i="5"/>
  <c r="BI315" i="5"/>
  <c r="BH315" i="5"/>
  <c r="BG315" i="5"/>
  <c r="BF315" i="5"/>
  <c r="T315" i="5"/>
  <c r="R315" i="5"/>
  <c r="P315" i="5"/>
  <c r="BI310" i="5"/>
  <c r="BH310" i="5"/>
  <c r="BG310" i="5"/>
  <c r="BF310" i="5"/>
  <c r="T310" i="5"/>
  <c r="R310" i="5"/>
  <c r="P310" i="5"/>
  <c r="BI305" i="5"/>
  <c r="BH305" i="5"/>
  <c r="BG305" i="5"/>
  <c r="BF305" i="5"/>
  <c r="T305" i="5"/>
  <c r="R305" i="5"/>
  <c r="P305" i="5"/>
  <c r="BI300" i="5"/>
  <c r="BH300" i="5"/>
  <c r="BG300" i="5"/>
  <c r="BF300" i="5"/>
  <c r="T300" i="5"/>
  <c r="T299" i="5"/>
  <c r="R300" i="5"/>
  <c r="R299" i="5"/>
  <c r="P300" i="5"/>
  <c r="P299" i="5"/>
  <c r="BI295" i="5"/>
  <c r="BH295" i="5"/>
  <c r="BG295" i="5"/>
  <c r="BF295" i="5"/>
  <c r="T295" i="5"/>
  <c r="T294" i="5" s="1"/>
  <c r="R295" i="5"/>
  <c r="R294" i="5"/>
  <c r="P295" i="5"/>
  <c r="P294" i="5" s="1"/>
  <c r="BI281" i="5"/>
  <c r="BH281" i="5"/>
  <c r="BG281" i="5"/>
  <c r="BF281" i="5"/>
  <c r="T281" i="5"/>
  <c r="R281" i="5"/>
  <c r="P281" i="5"/>
  <c r="BI276" i="5"/>
  <c r="BH276" i="5"/>
  <c r="BG276" i="5"/>
  <c r="BF276" i="5"/>
  <c r="T276" i="5"/>
  <c r="R276" i="5"/>
  <c r="P276" i="5"/>
  <c r="BI267" i="5"/>
  <c r="BH267" i="5"/>
  <c r="BG267" i="5"/>
  <c r="BF267" i="5"/>
  <c r="T267" i="5"/>
  <c r="R267" i="5"/>
  <c r="P267" i="5"/>
  <c r="BI261" i="5"/>
  <c r="BH261" i="5"/>
  <c r="BG261" i="5"/>
  <c r="BF261" i="5"/>
  <c r="T261" i="5"/>
  <c r="R261" i="5"/>
  <c r="P261" i="5"/>
  <c r="BI256" i="5"/>
  <c r="BH256" i="5"/>
  <c r="BG256" i="5"/>
  <c r="BF256" i="5"/>
  <c r="T256" i="5"/>
  <c r="R256" i="5"/>
  <c r="P256" i="5"/>
  <c r="BI251" i="5"/>
  <c r="BH251" i="5"/>
  <c r="BG251" i="5"/>
  <c r="BF251" i="5"/>
  <c r="T251" i="5"/>
  <c r="R251" i="5"/>
  <c r="P251" i="5"/>
  <c r="BI232" i="5"/>
  <c r="BH232" i="5"/>
  <c r="BG232" i="5"/>
  <c r="BF232" i="5"/>
  <c r="T232" i="5"/>
  <c r="R232" i="5"/>
  <c r="P232" i="5"/>
  <c r="BI216" i="5"/>
  <c r="BH216" i="5"/>
  <c r="BG216" i="5"/>
  <c r="BF216" i="5"/>
  <c r="T216" i="5"/>
  <c r="R216" i="5"/>
  <c r="P216" i="5"/>
  <c r="BI210" i="5"/>
  <c r="BH210" i="5"/>
  <c r="BG210" i="5"/>
  <c r="BF210" i="5"/>
  <c r="T210" i="5"/>
  <c r="R210" i="5"/>
  <c r="P210" i="5"/>
  <c r="BI201" i="5"/>
  <c r="BH201" i="5"/>
  <c r="BG201" i="5"/>
  <c r="BF201" i="5"/>
  <c r="T201" i="5"/>
  <c r="R201" i="5"/>
  <c r="P201" i="5"/>
  <c r="BI196" i="5"/>
  <c r="BH196" i="5"/>
  <c r="BG196" i="5"/>
  <c r="BF196" i="5"/>
  <c r="T196" i="5"/>
  <c r="R196" i="5"/>
  <c r="P196" i="5"/>
  <c r="BI192" i="5"/>
  <c r="BH192" i="5"/>
  <c r="BG192" i="5"/>
  <c r="BF192" i="5"/>
  <c r="T192" i="5"/>
  <c r="R192" i="5"/>
  <c r="P192" i="5"/>
  <c r="BI188" i="5"/>
  <c r="BH188" i="5"/>
  <c r="BG188" i="5"/>
  <c r="BF188" i="5"/>
  <c r="T188" i="5"/>
  <c r="R188" i="5"/>
  <c r="P188" i="5"/>
  <c r="BI181" i="5"/>
  <c r="BH181" i="5"/>
  <c r="BG181" i="5"/>
  <c r="BF181" i="5"/>
  <c r="T181" i="5"/>
  <c r="R181" i="5"/>
  <c r="P181" i="5"/>
  <c r="BI161" i="5"/>
  <c r="BH161" i="5"/>
  <c r="BG161" i="5"/>
  <c r="BF161" i="5"/>
  <c r="T161" i="5"/>
  <c r="R161" i="5"/>
  <c r="P161" i="5"/>
  <c r="BI156" i="5"/>
  <c r="BH156" i="5"/>
  <c r="BG156" i="5"/>
  <c r="BF156" i="5"/>
  <c r="T156" i="5"/>
  <c r="R156" i="5"/>
  <c r="P156" i="5"/>
  <c r="BI151" i="5"/>
  <c r="BH151" i="5"/>
  <c r="BG151" i="5"/>
  <c r="BF151" i="5"/>
  <c r="T151" i="5"/>
  <c r="R151" i="5"/>
  <c r="P151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23" i="5"/>
  <c r="BH123" i="5"/>
  <c r="BG123" i="5"/>
  <c r="BF123" i="5"/>
  <c r="T123" i="5"/>
  <c r="R123" i="5"/>
  <c r="P123" i="5"/>
  <c r="BI116" i="5"/>
  <c r="BH116" i="5"/>
  <c r="BG116" i="5"/>
  <c r="BF116" i="5"/>
  <c r="T116" i="5"/>
  <c r="R116" i="5"/>
  <c r="P116" i="5"/>
  <c r="BI111" i="5"/>
  <c r="BH111" i="5"/>
  <c r="BG111" i="5"/>
  <c r="BF111" i="5"/>
  <c r="T111" i="5"/>
  <c r="R111" i="5"/>
  <c r="P111" i="5"/>
  <c r="BI106" i="5"/>
  <c r="BH106" i="5"/>
  <c r="BG106" i="5"/>
  <c r="BF106" i="5"/>
  <c r="T106" i="5"/>
  <c r="R106" i="5"/>
  <c r="P106" i="5"/>
  <c r="BI100" i="5"/>
  <c r="BH100" i="5"/>
  <c r="BG100" i="5"/>
  <c r="BF100" i="5"/>
  <c r="T100" i="5"/>
  <c r="R100" i="5"/>
  <c r="P100" i="5"/>
  <c r="J93" i="5"/>
  <c r="F93" i="5"/>
  <c r="F91" i="5"/>
  <c r="E89" i="5"/>
  <c r="J58" i="5"/>
  <c r="F58" i="5"/>
  <c r="F56" i="5"/>
  <c r="E54" i="5"/>
  <c r="J26" i="5"/>
  <c r="E26" i="5"/>
  <c r="J59" i="5" s="1"/>
  <c r="J25" i="5"/>
  <c r="J20" i="5"/>
  <c r="E20" i="5"/>
  <c r="F94" i="5" s="1"/>
  <c r="J19" i="5"/>
  <c r="J14" i="5"/>
  <c r="J91" i="5"/>
  <c r="E7" i="5"/>
  <c r="E50" i="5" s="1"/>
  <c r="J39" i="4"/>
  <c r="J38" i="4"/>
  <c r="AY58" i="1" s="1"/>
  <c r="J37" i="4"/>
  <c r="AX58" i="1"/>
  <c r="BI273" i="4"/>
  <c r="BH273" i="4"/>
  <c r="BG273" i="4"/>
  <c r="BF273" i="4"/>
  <c r="T273" i="4"/>
  <c r="T272" i="4" s="1"/>
  <c r="R273" i="4"/>
  <c r="R272" i="4"/>
  <c r="P273" i="4"/>
  <c r="P272" i="4" s="1"/>
  <c r="BI263" i="4"/>
  <c r="BH263" i="4"/>
  <c r="BG263" i="4"/>
  <c r="BF263" i="4"/>
  <c r="T263" i="4"/>
  <c r="T262" i="4"/>
  <c r="R263" i="4"/>
  <c r="R262" i="4" s="1"/>
  <c r="P263" i="4"/>
  <c r="P262" i="4"/>
  <c r="BI256" i="4"/>
  <c r="BH256" i="4"/>
  <c r="BG256" i="4"/>
  <c r="BF256" i="4"/>
  <c r="T256" i="4"/>
  <c r="R256" i="4"/>
  <c r="P256" i="4"/>
  <c r="BI245" i="4"/>
  <c r="BH245" i="4"/>
  <c r="BG245" i="4"/>
  <c r="BF245" i="4"/>
  <c r="T245" i="4"/>
  <c r="R245" i="4"/>
  <c r="P245" i="4"/>
  <c r="BI234" i="4"/>
  <c r="BH234" i="4"/>
  <c r="BG234" i="4"/>
  <c r="BF234" i="4"/>
  <c r="T234" i="4"/>
  <c r="R234" i="4"/>
  <c r="P234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5" i="4"/>
  <c r="BH205" i="4"/>
  <c r="BG205" i="4"/>
  <c r="BF205" i="4"/>
  <c r="T205" i="4"/>
  <c r="R205" i="4"/>
  <c r="P205" i="4"/>
  <c r="BI199" i="4"/>
  <c r="BH199" i="4"/>
  <c r="BG199" i="4"/>
  <c r="BF199" i="4"/>
  <c r="T199" i="4"/>
  <c r="R199" i="4"/>
  <c r="P199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R189" i="4"/>
  <c r="P189" i="4"/>
  <c r="BI182" i="4"/>
  <c r="BH182" i="4"/>
  <c r="BG182" i="4"/>
  <c r="BF182" i="4"/>
  <c r="T182" i="4"/>
  <c r="R182" i="4"/>
  <c r="P182" i="4"/>
  <c r="BI176" i="4"/>
  <c r="BH176" i="4"/>
  <c r="BG176" i="4"/>
  <c r="BF176" i="4"/>
  <c r="T176" i="4"/>
  <c r="R176" i="4"/>
  <c r="P176" i="4"/>
  <c r="BI171" i="4"/>
  <c r="BH171" i="4"/>
  <c r="BG171" i="4"/>
  <c r="BF171" i="4"/>
  <c r="T171" i="4"/>
  <c r="R171" i="4"/>
  <c r="P171" i="4"/>
  <c r="BI166" i="4"/>
  <c r="BH166" i="4"/>
  <c r="BG166" i="4"/>
  <c r="BF166" i="4"/>
  <c r="T166" i="4"/>
  <c r="R166" i="4"/>
  <c r="P166" i="4"/>
  <c r="BI160" i="4"/>
  <c r="BH160" i="4"/>
  <c r="BG160" i="4"/>
  <c r="BF160" i="4"/>
  <c r="T160" i="4"/>
  <c r="R160" i="4"/>
  <c r="P160" i="4"/>
  <c r="BI146" i="4"/>
  <c r="BH146" i="4"/>
  <c r="BG146" i="4"/>
  <c r="BF146" i="4"/>
  <c r="T146" i="4"/>
  <c r="R146" i="4"/>
  <c r="P146" i="4"/>
  <c r="BI141" i="4"/>
  <c r="BH141" i="4"/>
  <c r="BG141" i="4"/>
  <c r="BF141" i="4"/>
  <c r="T141" i="4"/>
  <c r="R141" i="4"/>
  <c r="P141" i="4"/>
  <c r="BI126" i="4"/>
  <c r="BH126" i="4"/>
  <c r="BG126" i="4"/>
  <c r="BF126" i="4"/>
  <c r="T126" i="4"/>
  <c r="R126" i="4"/>
  <c r="P126" i="4"/>
  <c r="BI121" i="4"/>
  <c r="BH121" i="4"/>
  <c r="BG121" i="4"/>
  <c r="BF121" i="4"/>
  <c r="T121" i="4"/>
  <c r="R121" i="4"/>
  <c r="P121" i="4"/>
  <c r="BI116" i="4"/>
  <c r="BH116" i="4"/>
  <c r="BG116" i="4"/>
  <c r="BF116" i="4"/>
  <c r="T116" i="4"/>
  <c r="R116" i="4"/>
  <c r="P116" i="4"/>
  <c r="BI109" i="4"/>
  <c r="BH109" i="4"/>
  <c r="BG109" i="4"/>
  <c r="BF109" i="4"/>
  <c r="T109" i="4"/>
  <c r="R109" i="4"/>
  <c r="P109" i="4"/>
  <c r="BI103" i="4"/>
  <c r="BH103" i="4"/>
  <c r="BG103" i="4"/>
  <c r="BF103" i="4"/>
  <c r="T103" i="4"/>
  <c r="R103" i="4"/>
  <c r="P103" i="4"/>
  <c r="BI94" i="4"/>
  <c r="BH94" i="4"/>
  <c r="BG94" i="4"/>
  <c r="BF94" i="4"/>
  <c r="T94" i="4"/>
  <c r="R94" i="4"/>
  <c r="P94" i="4"/>
  <c r="J87" i="4"/>
  <c r="F87" i="4"/>
  <c r="F85" i="4"/>
  <c r="E83" i="4"/>
  <c r="J58" i="4"/>
  <c r="F58" i="4"/>
  <c r="F56" i="4"/>
  <c r="E54" i="4"/>
  <c r="J26" i="4"/>
  <c r="E26" i="4"/>
  <c r="J88" i="4" s="1"/>
  <c r="J25" i="4"/>
  <c r="J20" i="4"/>
  <c r="E20" i="4"/>
  <c r="F59" i="4" s="1"/>
  <c r="J19" i="4"/>
  <c r="J14" i="4"/>
  <c r="J85" i="4" s="1"/>
  <c r="E7" i="4"/>
  <c r="E50" i="4"/>
  <c r="J39" i="3"/>
  <c r="J38" i="3"/>
  <c r="AY57" i="1"/>
  <c r="J37" i="3"/>
  <c r="AX57" i="1"/>
  <c r="BI129" i="3"/>
  <c r="BH129" i="3"/>
  <c r="BG129" i="3"/>
  <c r="BF129" i="3"/>
  <c r="T129" i="3"/>
  <c r="R129" i="3"/>
  <c r="P129" i="3"/>
  <c r="BI122" i="3"/>
  <c r="BH122" i="3"/>
  <c r="BG122" i="3"/>
  <c r="BF122" i="3"/>
  <c r="T122" i="3"/>
  <c r="R122" i="3"/>
  <c r="P122" i="3"/>
  <c r="BI116" i="3"/>
  <c r="BH116" i="3"/>
  <c r="BG116" i="3"/>
  <c r="BF116" i="3"/>
  <c r="T116" i="3"/>
  <c r="R116" i="3"/>
  <c r="P116" i="3"/>
  <c r="BI109" i="3"/>
  <c r="BH109" i="3"/>
  <c r="BG109" i="3"/>
  <c r="BF109" i="3"/>
  <c r="T109" i="3"/>
  <c r="R109" i="3"/>
  <c r="P109" i="3"/>
  <c r="BI100" i="3"/>
  <c r="BH100" i="3"/>
  <c r="BG100" i="3"/>
  <c r="BF100" i="3"/>
  <c r="T100" i="3"/>
  <c r="R100" i="3"/>
  <c r="P100" i="3"/>
  <c r="BI90" i="3"/>
  <c r="BH90" i="3"/>
  <c r="BG90" i="3"/>
  <c r="BF90" i="3"/>
  <c r="T90" i="3"/>
  <c r="R90" i="3"/>
  <c r="P90" i="3"/>
  <c r="J83" i="3"/>
  <c r="F83" i="3"/>
  <c r="F81" i="3"/>
  <c r="E79" i="3"/>
  <c r="J58" i="3"/>
  <c r="F58" i="3"/>
  <c r="F56" i="3"/>
  <c r="E54" i="3"/>
  <c r="J26" i="3"/>
  <c r="E26" i="3"/>
  <c r="J84" i="3" s="1"/>
  <c r="J25" i="3"/>
  <c r="J20" i="3"/>
  <c r="E20" i="3"/>
  <c r="F84" i="3" s="1"/>
  <c r="J19" i="3"/>
  <c r="J14" i="3"/>
  <c r="J56" i="3"/>
  <c r="E7" i="3"/>
  <c r="E75" i="3"/>
  <c r="J39" i="2"/>
  <c r="J38" i="2"/>
  <c r="AY56" i="1" s="1"/>
  <c r="J37" i="2"/>
  <c r="AX56" i="1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4" i="2"/>
  <c r="BH134" i="2"/>
  <c r="BG134" i="2"/>
  <c r="BF134" i="2"/>
  <c r="T134" i="2"/>
  <c r="R134" i="2"/>
  <c r="P134" i="2"/>
  <c r="BI124" i="2"/>
  <c r="BH124" i="2"/>
  <c r="BG124" i="2"/>
  <c r="BF124" i="2"/>
  <c r="T124" i="2"/>
  <c r="R124" i="2"/>
  <c r="P124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0" i="2"/>
  <c r="BH90" i="2"/>
  <c r="BG90" i="2"/>
  <c r="BF90" i="2"/>
  <c r="T90" i="2"/>
  <c r="R90" i="2"/>
  <c r="P90" i="2"/>
  <c r="J83" i="2"/>
  <c r="F83" i="2"/>
  <c r="F81" i="2"/>
  <c r="E79" i="2"/>
  <c r="J58" i="2"/>
  <c r="F58" i="2"/>
  <c r="F56" i="2"/>
  <c r="E54" i="2"/>
  <c r="J26" i="2"/>
  <c r="E26" i="2"/>
  <c r="J84" i="2" s="1"/>
  <c r="J25" i="2"/>
  <c r="J20" i="2"/>
  <c r="E20" i="2"/>
  <c r="F84" i="2" s="1"/>
  <c r="J19" i="2"/>
  <c r="J14" i="2"/>
  <c r="J81" i="2" s="1"/>
  <c r="E7" i="2"/>
  <c r="E75" i="2"/>
  <c r="L50" i="1"/>
  <c r="AM50" i="1"/>
  <c r="AM49" i="1"/>
  <c r="L49" i="1"/>
  <c r="AM47" i="1"/>
  <c r="L47" i="1"/>
  <c r="L45" i="1"/>
  <c r="L44" i="1"/>
  <c r="J162" i="2"/>
  <c r="BK174" i="2"/>
  <c r="BK106" i="2"/>
  <c r="AS55" i="1"/>
  <c r="BK171" i="4"/>
  <c r="J420" i="5"/>
  <c r="BK216" i="5"/>
  <c r="J394" i="5"/>
  <c r="BK251" i="5"/>
  <c r="BK402" i="5"/>
  <c r="BK267" i="5"/>
  <c r="J111" i="5"/>
  <c r="BK232" i="5"/>
  <c r="BK196" i="6"/>
  <c r="J208" i="6"/>
  <c r="BK134" i="6"/>
  <c r="BK164" i="6"/>
  <c r="J100" i="7"/>
  <c r="BK162" i="8"/>
  <c r="J244" i="8"/>
  <c r="BK283" i="8"/>
  <c r="BK186" i="8"/>
  <c r="J204" i="8"/>
  <c r="J466" i="9"/>
  <c r="BK150" i="9"/>
  <c r="J391" i="9"/>
  <c r="J205" i="9"/>
  <c r="BK484" i="9"/>
  <c r="BK350" i="9"/>
  <c r="J155" i="9"/>
  <c r="J105" i="9"/>
  <c r="BK181" i="10"/>
  <c r="J177" i="10"/>
  <c r="J141" i="10"/>
  <c r="J124" i="10"/>
  <c r="J127" i="11"/>
  <c r="J83" i="12"/>
  <c r="J158" i="2"/>
  <c r="BK158" i="2"/>
  <c r="J98" i="2"/>
  <c r="BK109" i="3"/>
  <c r="J263" i="4"/>
  <c r="BK141" i="4"/>
  <c r="J194" i="4"/>
  <c r="J213" i="4"/>
  <c r="BK189" i="4"/>
  <c r="BK394" i="5"/>
  <c r="J192" i="5"/>
  <c r="J333" i="5"/>
  <c r="J100" i="5"/>
  <c r="BK276" i="5"/>
  <c r="BK116" i="5"/>
  <c r="J210" i="5"/>
  <c r="J172" i="6"/>
  <c r="J200" i="6"/>
  <c r="J204" i="6"/>
  <c r="BK106" i="6"/>
  <c r="J122" i="6"/>
  <c r="J90" i="7"/>
  <c r="BK124" i="8"/>
  <c r="J324" i="8"/>
  <c r="J169" i="8"/>
  <c r="BK146" i="8"/>
  <c r="BK199" i="8"/>
  <c r="J387" i="9"/>
  <c r="BK155" i="9"/>
  <c r="J372" i="9"/>
  <c r="BK199" i="9"/>
  <c r="BK460" i="9"/>
  <c r="J294" i="9"/>
  <c r="J121" i="9"/>
  <c r="BK187" i="10"/>
  <c r="BK136" i="10"/>
  <c r="BK91" i="11"/>
  <c r="BK104" i="11"/>
  <c r="J86" i="12"/>
  <c r="J166" i="2"/>
  <c r="J178" i="2"/>
  <c r="BK102" i="2"/>
  <c r="BK129" i="3"/>
  <c r="BK100" i="3"/>
  <c r="J146" i="4"/>
  <c r="J189" i="4"/>
  <c r="BK176" i="4"/>
  <c r="J166" i="4"/>
  <c r="BK409" i="5"/>
  <c r="J201" i="5"/>
  <c r="J300" i="5"/>
  <c r="J448" i="5"/>
  <c r="J315" i="5"/>
  <c r="BK100" i="5"/>
  <c r="BK201" i="5"/>
  <c r="J164" i="6"/>
  <c r="J192" i="6"/>
  <c r="J180" i="6"/>
  <c r="J160" i="6"/>
  <c r="BK109" i="7"/>
  <c r="J146" i="8"/>
  <c r="J257" i="8"/>
  <c r="BK174" i="8"/>
  <c r="J162" i="8"/>
  <c r="J124" i="8"/>
  <c r="BK268" i="9"/>
  <c r="BK466" i="9"/>
  <c r="BK364" i="9"/>
  <c r="J512" i="9"/>
  <c r="J300" i="9"/>
  <c r="J364" i="9"/>
  <c r="BK300" i="9"/>
  <c r="J263" i="9"/>
  <c r="J150" i="9"/>
  <c r="J91" i="10"/>
  <c r="BK114" i="10"/>
  <c r="J132" i="11"/>
  <c r="BK89" i="12"/>
  <c r="BK147" i="9"/>
  <c r="J159" i="10"/>
  <c r="BK161" i="10"/>
  <c r="J141" i="11"/>
  <c r="J91" i="12"/>
  <c r="BK84" i="12"/>
  <c r="J186" i="2"/>
  <c r="BK110" i="2"/>
  <c r="BK162" i="2"/>
  <c r="BK90" i="2"/>
  <c r="J90" i="3"/>
  <c r="J171" i="4"/>
  <c r="J234" i="4"/>
  <c r="BK199" i="4"/>
  <c r="J103" i="4"/>
  <c r="J121" i="4"/>
  <c r="BK146" i="4"/>
  <c r="BK389" i="5"/>
  <c r="BK196" i="5"/>
  <c r="J305" i="5"/>
  <c r="J106" i="5"/>
  <c r="BK324" i="5"/>
  <c r="J156" i="5"/>
  <c r="J267" i="5"/>
  <c r="BK212" i="6"/>
  <c r="J134" i="6"/>
  <c r="J114" i="6"/>
  <c r="J106" i="6"/>
  <c r="BK122" i="7"/>
  <c r="BK257" i="8"/>
  <c r="BK95" i="8"/>
  <c r="J218" i="8"/>
  <c r="BK239" i="8"/>
  <c r="BK306" i="8"/>
  <c r="BK119" i="8"/>
  <c r="J305" i="9"/>
  <c r="J484" i="9"/>
  <c r="BK382" i="9"/>
  <c r="J110" i="9"/>
  <c r="BK377" i="9"/>
  <c r="J187" i="9"/>
  <c r="J350" i="9"/>
  <c r="J99" i="10"/>
  <c r="J96" i="10"/>
  <c r="J136" i="10"/>
  <c r="BK91" i="10"/>
  <c r="J139" i="11"/>
  <c r="BK85" i="12"/>
  <c r="BK146" i="2"/>
  <c r="BK170" i="2"/>
  <c r="J124" i="2"/>
  <c r="J129" i="3"/>
  <c r="J109" i="3"/>
  <c r="BK182" i="4"/>
  <c r="BK221" i="4"/>
  <c r="BK256" i="4"/>
  <c r="J218" i="4"/>
  <c r="BK444" i="5"/>
  <c r="J381" i="5"/>
  <c r="J123" i="5"/>
  <c r="J295" i="5"/>
  <c r="BK420" i="5"/>
  <c r="BK319" i="5"/>
  <c r="BK315" i="5"/>
  <c r="J146" i="5"/>
  <c r="BK160" i="6"/>
  <c r="BK176" i="6"/>
  <c r="BK184" i="6"/>
  <c r="J176" i="6"/>
  <c r="BK129" i="7"/>
  <c r="J215" i="8"/>
  <c r="BK270" i="8"/>
  <c r="J270" i="8"/>
  <c r="BK169" i="8"/>
  <c r="BK129" i="8"/>
  <c r="J311" i="9"/>
  <c r="J115" i="9"/>
  <c r="BK396" i="9"/>
  <c r="BK165" i="9"/>
  <c r="J382" i="9"/>
  <c r="BK230" i="9"/>
  <c r="BK354" i="9"/>
  <c r="J161" i="10"/>
  <c r="J105" i="10"/>
  <c r="J98" i="11"/>
  <c r="J82" i="12"/>
  <c r="BK87" i="12"/>
  <c r="J182" i="2"/>
  <c r="J134" i="2"/>
  <c r="BK154" i="2"/>
  <c r="BK98" i="2"/>
  <c r="BK116" i="3"/>
  <c r="BK194" i="4"/>
  <c r="BK213" i="4"/>
  <c r="BK94" i="4"/>
  <c r="J273" i="4"/>
  <c r="BK361" i="5"/>
  <c r="BK181" i="5"/>
  <c r="J324" i="5"/>
  <c r="BK192" i="5"/>
  <c r="BK381" i="5"/>
  <c r="BK188" i="5"/>
  <c r="BK295" i="5"/>
  <c r="J161" i="5"/>
  <c r="J188" i="6"/>
  <c r="BK110" i="6"/>
  <c r="BK98" i="6"/>
  <c r="J110" i="6"/>
  <c r="BK102" i="6"/>
  <c r="J122" i="7"/>
  <c r="J112" i="8"/>
  <c r="BK226" i="8"/>
  <c r="J293" i="8"/>
  <c r="J95" i="8"/>
  <c r="J186" i="8"/>
  <c r="J289" i="9"/>
  <c r="J99" i="9"/>
  <c r="J377" i="9"/>
  <c r="BK160" i="9"/>
  <c r="BK391" i="9"/>
  <c r="J275" i="9"/>
  <c r="J344" i="9"/>
  <c r="BK305" i="9"/>
  <c r="J268" i="9"/>
  <c r="J165" i="9"/>
  <c r="BK128" i="10"/>
  <c r="BK148" i="10"/>
  <c r="BK121" i="11"/>
  <c r="BK110" i="11"/>
  <c r="J90" i="12"/>
  <c r="J181" i="10"/>
  <c r="BK124" i="10"/>
  <c r="BK127" i="11"/>
  <c r="BK91" i="12"/>
  <c r="BK90" i="12"/>
  <c r="J174" i="2"/>
  <c r="BK186" i="2"/>
  <c r="J142" i="2"/>
  <c r="J102" i="2"/>
  <c r="BK90" i="3"/>
  <c r="J205" i="4"/>
  <c r="BK263" i="4"/>
  <c r="J182" i="4"/>
  <c r="J245" i="4"/>
  <c r="BK273" i="4"/>
  <c r="BK121" i="4"/>
  <c r="BK305" i="5"/>
  <c r="BK161" i="5"/>
  <c r="J276" i="5"/>
  <c r="J444" i="5"/>
  <c r="J281" i="5"/>
  <c r="J143" i="5"/>
  <c r="J196" i="5"/>
  <c r="BK168" i="6"/>
  <c r="BK188" i="6"/>
  <c r="BK180" i="6"/>
  <c r="J116" i="7"/>
  <c r="J194" i="8"/>
  <c r="J306" i="8"/>
  <c r="J179" i="8"/>
  <c r="J129" i="8"/>
  <c r="BK179" i="8"/>
  <c r="J359" i="9"/>
  <c r="J282" i="9"/>
  <c r="J460" i="9"/>
  <c r="BK294" i="9"/>
  <c r="J396" i="9"/>
  <c r="BK289" i="9"/>
  <c r="BK512" i="9"/>
  <c r="J171" i="10"/>
  <c r="BK99" i="10"/>
  <c r="J148" i="10"/>
  <c r="J133" i="10"/>
  <c r="BK139" i="11"/>
  <c r="J84" i="12"/>
  <c r="J190" i="2"/>
  <c r="BK124" i="2"/>
  <c r="AS65" i="1"/>
  <c r="J176" i="4"/>
  <c r="J94" i="4"/>
  <c r="BK126" i="4"/>
  <c r="J232" i="5"/>
  <c r="J402" i="5"/>
  <c r="J256" i="5"/>
  <c r="J389" i="5"/>
  <c r="BK146" i="5"/>
  <c r="J251" i="5"/>
  <c r="BK204" i="6"/>
  <c r="BK114" i="6"/>
  <c r="J168" i="6"/>
  <c r="J146" i="6"/>
  <c r="J98" i="6"/>
  <c r="BK314" i="8"/>
  <c r="BK105" i="8"/>
  <c r="J199" i="8"/>
  <c r="BK215" i="8"/>
  <c r="BK244" i="8"/>
  <c r="J354" i="9"/>
  <c r="J199" i="9"/>
  <c r="BK473" i="9"/>
  <c r="BK359" i="9"/>
  <c r="J508" i="9"/>
  <c r="J339" i="9"/>
  <c r="J417" i="9"/>
  <c r="J114" i="10"/>
  <c r="BK159" i="10"/>
  <c r="BK105" i="10"/>
  <c r="BK98" i="11"/>
  <c r="J87" i="12"/>
  <c r="BK178" i="2"/>
  <c r="BK190" i="2"/>
  <c r="BK134" i="2"/>
  <c r="J106" i="2"/>
  <c r="J100" i="3"/>
  <c r="J221" i="4"/>
  <c r="BK103" i="4"/>
  <c r="BK160" i="4"/>
  <c r="BK116" i="4"/>
  <c r="J141" i="4"/>
  <c r="J310" i="5"/>
  <c r="BK106" i="5"/>
  <c r="BK261" i="5"/>
  <c r="J409" i="5"/>
  <c r="J216" i="5"/>
  <c r="BK123" i="5"/>
  <c r="BK143" i="5"/>
  <c r="BK152" i="6"/>
  <c r="BK172" i="6"/>
  <c r="J212" i="6"/>
  <c r="BK90" i="6"/>
  <c r="J129" i="7"/>
  <c r="BK290" i="8"/>
  <c r="J290" i="8"/>
  <c r="J210" i="8"/>
  <c r="BK194" i="8"/>
  <c r="BK210" i="8"/>
  <c r="BK339" i="9"/>
  <c r="J160" i="9"/>
  <c r="J432" i="9"/>
  <c r="BK191" i="9"/>
  <c r="BK372" i="9"/>
  <c r="J127" i="9"/>
  <c r="BK311" i="9"/>
  <c r="BK275" i="9"/>
  <c r="BK115" i="9"/>
  <c r="BK166" i="10"/>
  <c r="J101" i="10"/>
  <c r="BK96" i="10"/>
  <c r="J91" i="11"/>
  <c r="J85" i="12"/>
  <c r="BK110" i="9"/>
  <c r="J109" i="10"/>
  <c r="BK133" i="10"/>
  <c r="J110" i="11"/>
  <c r="J116" i="11"/>
  <c r="J88" i="12"/>
  <c r="J154" i="2"/>
  <c r="BK142" i="2"/>
  <c r="BK150" i="2"/>
  <c r="J110" i="2"/>
  <c r="J116" i="3"/>
  <c r="BK234" i="4"/>
  <c r="BK109" i="4"/>
  <c r="J126" i="4"/>
  <c r="J199" i="4"/>
  <c r="J210" i="4"/>
  <c r="J116" i="4"/>
  <c r="BK338" i="5"/>
  <c r="J329" i="5"/>
  <c r="J188" i="5"/>
  <c r="J361" i="5"/>
  <c r="BK210" i="5"/>
  <c r="BK300" i="5"/>
  <c r="BK156" i="5"/>
  <c r="J156" i="6"/>
  <c r="BK156" i="6"/>
  <c r="BK200" i="6"/>
  <c r="J90" i="6"/>
  <c r="J109" i="7"/>
  <c r="J119" i="8"/>
  <c r="J283" i="8"/>
  <c r="BK112" i="8"/>
  <c r="BK218" i="8"/>
  <c r="J239" i="8"/>
  <c r="BK325" i="9"/>
  <c r="J191" i="9"/>
  <c r="BK417" i="9"/>
  <c r="BK187" i="9"/>
  <c r="BK508" i="9"/>
  <c r="J325" i="9"/>
  <c r="BK368" i="9"/>
  <c r="BK141" i="10"/>
  <c r="J128" i="10"/>
  <c r="BK171" i="10"/>
  <c r="J154" i="10"/>
  <c r="BK116" i="11"/>
  <c r="BK88" i="12"/>
  <c r="J170" i="2"/>
  <c r="BK182" i="2"/>
  <c r="J146" i="2"/>
  <c r="J122" i="3"/>
  <c r="BK122" i="3"/>
  <c r="BK210" i="4"/>
  <c r="J256" i="4"/>
  <c r="J109" i="4"/>
  <c r="BK166" i="4"/>
  <c r="J160" i="4"/>
  <c r="J319" i="5"/>
  <c r="BK310" i="5"/>
  <c r="J151" i="5"/>
  <c r="BK333" i="5"/>
  <c r="J181" i="5"/>
  <c r="BK281" i="5"/>
  <c r="BK111" i="5"/>
  <c r="BK146" i="6"/>
  <c r="J102" i="6"/>
  <c r="J196" i="6"/>
  <c r="BK116" i="7"/>
  <c r="BK100" i="7"/>
  <c r="J174" i="8"/>
  <c r="BK223" i="8"/>
  <c r="J226" i="8"/>
  <c r="J314" i="8"/>
  <c r="J105" i="8"/>
  <c r="J287" i="9"/>
  <c r="J452" i="9"/>
  <c r="BK287" i="9"/>
  <c r="BK105" i="9"/>
  <c r="J368" i="9"/>
  <c r="BK121" i="9"/>
  <c r="J187" i="10"/>
  <c r="BK154" i="10"/>
  <c r="BK141" i="11"/>
  <c r="BK132" i="11"/>
  <c r="BK83" i="12"/>
  <c r="BK82" i="12"/>
  <c r="J150" i="2"/>
  <c r="BK166" i="2"/>
  <c r="J90" i="2"/>
  <c r="AS60" i="1"/>
  <c r="BK245" i="4"/>
  <c r="BK218" i="4"/>
  <c r="BK205" i="4"/>
  <c r="BK448" i="5"/>
  <c r="J261" i="5"/>
  <c r="J338" i="5"/>
  <c r="J116" i="5"/>
  <c r="BK329" i="5"/>
  <c r="BK151" i="5"/>
  <c r="BK256" i="5"/>
  <c r="BK208" i="6"/>
  <c r="BK122" i="6"/>
  <c r="J152" i="6"/>
  <c r="BK192" i="6"/>
  <c r="J184" i="6"/>
  <c r="BK90" i="7"/>
  <c r="BK204" i="8"/>
  <c r="BK324" i="8"/>
  <c r="J223" i="8"/>
  <c r="BK293" i="8"/>
  <c r="BK452" i="9"/>
  <c r="J147" i="9"/>
  <c r="BK387" i="9"/>
  <c r="BK263" i="9"/>
  <c r="J473" i="9"/>
  <c r="BK344" i="9"/>
  <c r="BK432" i="9"/>
  <c r="BK282" i="9"/>
  <c r="J230" i="9"/>
  <c r="BK127" i="9"/>
  <c r="BK99" i="9"/>
  <c r="J166" i="10"/>
  <c r="BK109" i="10"/>
  <c r="J121" i="11"/>
  <c r="J89" i="12"/>
  <c r="BK205" i="9"/>
  <c r="BK177" i="10"/>
  <c r="BK101" i="10"/>
  <c r="J104" i="11"/>
  <c r="BK86" i="12"/>
  <c r="R99" i="5" l="1"/>
  <c r="BK187" i="5"/>
  <c r="J187" i="5"/>
  <c r="J66" i="5"/>
  <c r="T200" i="5"/>
  <c r="P266" i="5"/>
  <c r="P304" i="5"/>
  <c r="BK337" i="5"/>
  <c r="J337" i="5" s="1"/>
  <c r="J75" i="5" s="1"/>
  <c r="T89" i="6"/>
  <c r="T88" i="6" s="1"/>
  <c r="T87" i="6" s="1"/>
  <c r="R89" i="7"/>
  <c r="R88" i="7"/>
  <c r="R87" i="7" s="1"/>
  <c r="T193" i="8"/>
  <c r="T94" i="8" s="1"/>
  <c r="P243" i="8"/>
  <c r="T98" i="9"/>
  <c r="BK190" i="9"/>
  <c r="J190" i="9" s="1"/>
  <c r="J66" i="9" s="1"/>
  <c r="T288" i="9"/>
  <c r="R338" i="9"/>
  <c r="P349" i="9"/>
  <c r="R395" i="9"/>
  <c r="R389" i="9" s="1"/>
  <c r="P89" i="2"/>
  <c r="P88" i="2" s="1"/>
  <c r="P87" i="2" s="1"/>
  <c r="AU56" i="1" s="1"/>
  <c r="P89" i="3"/>
  <c r="P88" i="3" s="1"/>
  <c r="P87" i="3" s="1"/>
  <c r="AU57" i="1" s="1"/>
  <c r="BK188" i="4"/>
  <c r="J188" i="4" s="1"/>
  <c r="J66" i="4" s="1"/>
  <c r="T188" i="4"/>
  <c r="T93" i="4"/>
  <c r="R233" i="4"/>
  <c r="T99" i="5"/>
  <c r="T187" i="5"/>
  <c r="BK200" i="5"/>
  <c r="J200" i="5" s="1"/>
  <c r="J67" i="5" s="1"/>
  <c r="R266" i="5"/>
  <c r="BK304" i="5"/>
  <c r="J304" i="5" s="1"/>
  <c r="J71" i="5" s="1"/>
  <c r="T337" i="5"/>
  <c r="T331" i="5"/>
  <c r="BK89" i="6"/>
  <c r="J89" i="6" s="1"/>
  <c r="J65" i="6" s="1"/>
  <c r="P89" i="7"/>
  <c r="P88" i="7" s="1"/>
  <c r="P87" i="7" s="1"/>
  <c r="AU62" i="1" s="1"/>
  <c r="R193" i="8"/>
  <c r="R94" i="8" s="1"/>
  <c r="BK243" i="8"/>
  <c r="J243" i="8" s="1"/>
  <c r="J68" i="8" s="1"/>
  <c r="R98" i="9"/>
  <c r="R190" i="9"/>
  <c r="R288" i="9"/>
  <c r="P338" i="9"/>
  <c r="BK349" i="9"/>
  <c r="J349" i="9" s="1"/>
  <c r="J70" i="9" s="1"/>
  <c r="T395" i="9"/>
  <c r="T389" i="9" s="1"/>
  <c r="R90" i="10"/>
  <c r="R89" i="10" s="1"/>
  <c r="R88" i="10" s="1"/>
  <c r="BK89" i="2"/>
  <c r="J89" i="2" s="1"/>
  <c r="J65" i="2" s="1"/>
  <c r="T89" i="2"/>
  <c r="T88" i="2" s="1"/>
  <c r="T87" i="2" s="1"/>
  <c r="BK89" i="3"/>
  <c r="J89" i="3"/>
  <c r="J65" i="3" s="1"/>
  <c r="R89" i="3"/>
  <c r="R88" i="3" s="1"/>
  <c r="R87" i="3" s="1"/>
  <c r="R188" i="4"/>
  <c r="R93" i="4" s="1"/>
  <c r="R92" i="4" s="1"/>
  <c r="R91" i="4" s="1"/>
  <c r="P233" i="4"/>
  <c r="BK99" i="5"/>
  <c r="J99" i="5" s="1"/>
  <c r="J65" i="5" s="1"/>
  <c r="R187" i="5"/>
  <c r="R200" i="5"/>
  <c r="T266" i="5"/>
  <c r="R304" i="5"/>
  <c r="R337" i="5"/>
  <c r="R331" i="5" s="1"/>
  <c r="P89" i="6"/>
  <c r="P88" i="6"/>
  <c r="P87" i="6" s="1"/>
  <c r="AU61" i="1" s="1"/>
  <c r="T89" i="7"/>
  <c r="T88" i="7"/>
  <c r="T87" i="7" s="1"/>
  <c r="BK193" i="8"/>
  <c r="J193" i="8" s="1"/>
  <c r="J66" i="8" s="1"/>
  <c r="T243" i="8"/>
  <c r="BK98" i="9"/>
  <c r="J98" i="9" s="1"/>
  <c r="J65" i="9" s="1"/>
  <c r="P190" i="9"/>
  <c r="P288" i="9"/>
  <c r="BK338" i="9"/>
  <c r="J338" i="9"/>
  <c r="J69" i="9" s="1"/>
  <c r="R349" i="9"/>
  <c r="P395" i="9"/>
  <c r="P389" i="9"/>
  <c r="T90" i="10"/>
  <c r="T89" i="10" s="1"/>
  <c r="T88" i="10" s="1"/>
  <c r="R89" i="2"/>
  <c r="R88" i="2" s="1"/>
  <c r="R87" i="2" s="1"/>
  <c r="T89" i="3"/>
  <c r="T88" i="3"/>
  <c r="T87" i="3" s="1"/>
  <c r="P188" i="4"/>
  <c r="P93" i="4" s="1"/>
  <c r="P92" i="4" s="1"/>
  <c r="P91" i="4" s="1"/>
  <c r="AU58" i="1" s="1"/>
  <c r="BK233" i="4"/>
  <c r="J233" i="4"/>
  <c r="J67" i="4" s="1"/>
  <c r="T233" i="4"/>
  <c r="P99" i="5"/>
  <c r="P187" i="5"/>
  <c r="P200" i="5"/>
  <c r="BK266" i="5"/>
  <c r="J266" i="5" s="1"/>
  <c r="J68" i="5" s="1"/>
  <c r="T304" i="5"/>
  <c r="P337" i="5"/>
  <c r="P331" i="5" s="1"/>
  <c r="R89" i="6"/>
  <c r="R88" i="6" s="1"/>
  <c r="R87" i="6" s="1"/>
  <c r="BK89" i="7"/>
  <c r="J89" i="7"/>
  <c r="J65" i="7" s="1"/>
  <c r="P193" i="8"/>
  <c r="P94" i="8" s="1"/>
  <c r="P93" i="8" s="1"/>
  <c r="P92" i="8" s="1"/>
  <c r="AU63" i="1" s="1"/>
  <c r="R243" i="8"/>
  <c r="P98" i="9"/>
  <c r="P97" i="9" s="1"/>
  <c r="T190" i="9"/>
  <c r="BK288" i="9"/>
  <c r="J288" i="9"/>
  <c r="J67" i="9" s="1"/>
  <c r="T338" i="9"/>
  <c r="T349" i="9"/>
  <c r="BK395" i="9"/>
  <c r="J395" i="9" s="1"/>
  <c r="J74" i="9" s="1"/>
  <c r="BK90" i="10"/>
  <c r="J90" i="10"/>
  <c r="J65" i="10" s="1"/>
  <c r="P90" i="10"/>
  <c r="P89" i="10" s="1"/>
  <c r="P88" i="10" s="1"/>
  <c r="AU66" i="1" s="1"/>
  <c r="BK90" i="11"/>
  <c r="P90" i="11"/>
  <c r="R90" i="11"/>
  <c r="T90" i="11"/>
  <c r="BK138" i="11"/>
  <c r="J138" i="11" s="1"/>
  <c r="J66" i="11" s="1"/>
  <c r="P138" i="11"/>
  <c r="R138" i="11"/>
  <c r="T138" i="11"/>
  <c r="BK81" i="12"/>
  <c r="J81" i="12" s="1"/>
  <c r="J60" i="12" s="1"/>
  <c r="P81" i="12"/>
  <c r="P80" i="12"/>
  <c r="AU68" i="1" s="1"/>
  <c r="R81" i="12"/>
  <c r="R80" i="12"/>
  <c r="T81" i="12"/>
  <c r="T80" i="12" s="1"/>
  <c r="BK324" i="9"/>
  <c r="J324" i="9" s="1"/>
  <c r="J68" i="9" s="1"/>
  <c r="BK272" i="4"/>
  <c r="J272" i="4" s="1"/>
  <c r="J69" i="4" s="1"/>
  <c r="BK299" i="5"/>
  <c r="J299" i="5" s="1"/>
  <c r="J70" i="5" s="1"/>
  <c r="BK328" i="5"/>
  <c r="J328" i="5"/>
  <c r="J72" i="5" s="1"/>
  <c r="BK313" i="8"/>
  <c r="J313" i="8" s="1"/>
  <c r="J69" i="8" s="1"/>
  <c r="BK323" i="8"/>
  <c r="J323" i="8" s="1"/>
  <c r="J70" i="8" s="1"/>
  <c r="BK386" i="9"/>
  <c r="J386" i="9" s="1"/>
  <c r="J71" i="9" s="1"/>
  <c r="BK390" i="9"/>
  <c r="J390" i="9"/>
  <c r="J73" i="9" s="1"/>
  <c r="BK262" i="4"/>
  <c r="J262" i="4" s="1"/>
  <c r="J68" i="4" s="1"/>
  <c r="BK332" i="5"/>
  <c r="J332" i="5" s="1"/>
  <c r="J74" i="5" s="1"/>
  <c r="BK94" i="8"/>
  <c r="J94" i="8"/>
  <c r="J65" i="8" s="1"/>
  <c r="BK294" i="5"/>
  <c r="J294" i="5" s="1"/>
  <c r="J69" i="5" s="1"/>
  <c r="BK238" i="8"/>
  <c r="J238" i="8" s="1"/>
  <c r="J67" i="8" s="1"/>
  <c r="BK186" i="10"/>
  <c r="J186" i="10" s="1"/>
  <c r="J66" i="10" s="1"/>
  <c r="J90" i="11"/>
  <c r="J65" i="11"/>
  <c r="E48" i="12"/>
  <c r="J55" i="12"/>
  <c r="BE90" i="12"/>
  <c r="F55" i="12"/>
  <c r="J74" i="12"/>
  <c r="BE82" i="12"/>
  <c r="BE84" i="12"/>
  <c r="BE88" i="12"/>
  <c r="BE83" i="12"/>
  <c r="BE89" i="12"/>
  <c r="BE91" i="12"/>
  <c r="BE85" i="12"/>
  <c r="BE86" i="12"/>
  <c r="BE87" i="12"/>
  <c r="F59" i="11"/>
  <c r="J82" i="11"/>
  <c r="BE141" i="11"/>
  <c r="E50" i="11"/>
  <c r="BE104" i="11"/>
  <c r="BE132" i="11"/>
  <c r="BE139" i="11"/>
  <c r="J85" i="11"/>
  <c r="BE98" i="11"/>
  <c r="BE110" i="11"/>
  <c r="BE116" i="11"/>
  <c r="BE121" i="11"/>
  <c r="BE91" i="11"/>
  <c r="BE127" i="11"/>
  <c r="E50" i="10"/>
  <c r="J85" i="10"/>
  <c r="BE124" i="10"/>
  <c r="BE166" i="10"/>
  <c r="J56" i="10"/>
  <c r="F59" i="10"/>
  <c r="BE91" i="10"/>
  <c r="BE99" i="10"/>
  <c r="BE105" i="10"/>
  <c r="BE109" i="10"/>
  <c r="BE114" i="10"/>
  <c r="BE154" i="10"/>
  <c r="BE161" i="10"/>
  <c r="BE177" i="10"/>
  <c r="BE181" i="10"/>
  <c r="BE187" i="10"/>
  <c r="BE136" i="10"/>
  <c r="BE141" i="10"/>
  <c r="BE159" i="10"/>
  <c r="BE171" i="10"/>
  <c r="BE96" i="10"/>
  <c r="BE101" i="10"/>
  <c r="BE128" i="10"/>
  <c r="BE133" i="10"/>
  <c r="BE148" i="10"/>
  <c r="J56" i="9"/>
  <c r="BE187" i="9"/>
  <c r="BE287" i="9"/>
  <c r="BE289" i="9"/>
  <c r="BE372" i="9"/>
  <c r="BE377" i="9"/>
  <c r="BE387" i="9"/>
  <c r="BE466" i="9"/>
  <c r="F59" i="9"/>
  <c r="BE99" i="9"/>
  <c r="BE110" i="9"/>
  <c r="BE147" i="9"/>
  <c r="BE155" i="9"/>
  <c r="BE160" i="9"/>
  <c r="BE191" i="9"/>
  <c r="BE199" i="9"/>
  <c r="BE230" i="9"/>
  <c r="BE263" i="9"/>
  <c r="BE282" i="9"/>
  <c r="BE305" i="9"/>
  <c r="BE354" i="9"/>
  <c r="BE359" i="9"/>
  <c r="BE382" i="9"/>
  <c r="BE432" i="9"/>
  <c r="BE484" i="9"/>
  <c r="BE508" i="9"/>
  <c r="BE512" i="9"/>
  <c r="E84" i="9"/>
  <c r="J93" i="9"/>
  <c r="BE115" i="9"/>
  <c r="BE121" i="9"/>
  <c r="BE127" i="9"/>
  <c r="BE150" i="9"/>
  <c r="BE268" i="9"/>
  <c r="BE275" i="9"/>
  <c r="BE300" i="9"/>
  <c r="BE311" i="9"/>
  <c r="BE325" i="9"/>
  <c r="BE339" i="9"/>
  <c r="BE344" i="9"/>
  <c r="BE350" i="9"/>
  <c r="BE452" i="9"/>
  <c r="BE105" i="9"/>
  <c r="BE165" i="9"/>
  <c r="BE205" i="9"/>
  <c r="BE294" i="9"/>
  <c r="BE364" i="9"/>
  <c r="BE368" i="9"/>
  <c r="BE391" i="9"/>
  <c r="BE396" i="9"/>
  <c r="BE417" i="9"/>
  <c r="BE460" i="9"/>
  <c r="BE473" i="9"/>
  <c r="BK88" i="7"/>
  <c r="J88" i="7"/>
  <c r="J64" i="7" s="1"/>
  <c r="E50" i="8"/>
  <c r="F59" i="8"/>
  <c r="BE194" i="8"/>
  <c r="BE215" i="8"/>
  <c r="BE218" i="8"/>
  <c r="BE223" i="8"/>
  <c r="BE257" i="8"/>
  <c r="BE283" i="8"/>
  <c r="BE95" i="8"/>
  <c r="BE105" i="8"/>
  <c r="BE112" i="8"/>
  <c r="BE174" i="8"/>
  <c r="BE199" i="8"/>
  <c r="BE204" i="8"/>
  <c r="BE210" i="8"/>
  <c r="BE306" i="8"/>
  <c r="J86" i="8"/>
  <c r="J89" i="8"/>
  <c r="BE119" i="8"/>
  <c r="BE124" i="8"/>
  <c r="BE129" i="8"/>
  <c r="BE146" i="8"/>
  <c r="BE186" i="8"/>
  <c r="BE290" i="8"/>
  <c r="BE314" i="8"/>
  <c r="BE324" i="8"/>
  <c r="BE162" i="8"/>
  <c r="BE169" i="8"/>
  <c r="BE179" i="8"/>
  <c r="BE226" i="8"/>
  <c r="BE239" i="8"/>
  <c r="BE244" i="8"/>
  <c r="BE270" i="8"/>
  <c r="BE293" i="8"/>
  <c r="E75" i="7"/>
  <c r="F84" i="7"/>
  <c r="BE90" i="7"/>
  <c r="BE109" i="7"/>
  <c r="BE116" i="7"/>
  <c r="J59" i="7"/>
  <c r="BE122" i="7"/>
  <c r="J56" i="7"/>
  <c r="BE100" i="7"/>
  <c r="BE129" i="7"/>
  <c r="E50" i="6"/>
  <c r="F84" i="6"/>
  <c r="BE110" i="6"/>
  <c r="BE146" i="6"/>
  <c r="BE188" i="6"/>
  <c r="BE204" i="6"/>
  <c r="J59" i="6"/>
  <c r="J81" i="6"/>
  <c r="BE98" i="6"/>
  <c r="BE114" i="6"/>
  <c r="BE152" i="6"/>
  <c r="BE156" i="6"/>
  <c r="BE160" i="6"/>
  <c r="BE168" i="6"/>
  <c r="BE196" i="6"/>
  <c r="BE200" i="6"/>
  <c r="BE208" i="6"/>
  <c r="BE106" i="6"/>
  <c r="BE122" i="6"/>
  <c r="BE172" i="6"/>
  <c r="BE184" i="6"/>
  <c r="BE90" i="6"/>
  <c r="BE102" i="6"/>
  <c r="BE134" i="6"/>
  <c r="BE164" i="6"/>
  <c r="BE176" i="6"/>
  <c r="BE180" i="6"/>
  <c r="BE192" i="6"/>
  <c r="BE212" i="6"/>
  <c r="E85" i="5"/>
  <c r="J94" i="5"/>
  <c r="BE116" i="5"/>
  <c r="BE181" i="5"/>
  <c r="BE188" i="5"/>
  <c r="BE192" i="5"/>
  <c r="F59" i="5"/>
  <c r="BE196" i="5"/>
  <c r="BE232" i="5"/>
  <c r="BE256" i="5"/>
  <c r="BE300" i="5"/>
  <c r="BE305" i="5"/>
  <c r="BE315" i="5"/>
  <c r="BE319" i="5"/>
  <c r="BE329" i="5"/>
  <c r="BE338" i="5"/>
  <c r="BE361" i="5"/>
  <c r="BE394" i="5"/>
  <c r="BE402" i="5"/>
  <c r="BE409" i="5"/>
  <c r="BE444" i="5"/>
  <c r="J56" i="5"/>
  <c r="BE100" i="5"/>
  <c r="BE123" i="5"/>
  <c r="BE156" i="5"/>
  <c r="BE161" i="5"/>
  <c r="BE201" i="5"/>
  <c r="BE210" i="5"/>
  <c r="BE216" i="5"/>
  <c r="BE310" i="5"/>
  <c r="BE389" i="5"/>
  <c r="BE106" i="5"/>
  <c r="BE111" i="5"/>
  <c r="BE143" i="5"/>
  <c r="BE146" i="5"/>
  <c r="BE151" i="5"/>
  <c r="BE251" i="5"/>
  <c r="BE261" i="5"/>
  <c r="BE267" i="5"/>
  <c r="BE276" i="5"/>
  <c r="BE281" i="5"/>
  <c r="BE295" i="5"/>
  <c r="BE324" i="5"/>
  <c r="BE333" i="5"/>
  <c r="BE381" i="5"/>
  <c r="BE420" i="5"/>
  <c r="BE448" i="5"/>
  <c r="J59" i="4"/>
  <c r="F88" i="4"/>
  <c r="BE94" i="4"/>
  <c r="BE103" i="4"/>
  <c r="BE109" i="4"/>
  <c r="BE176" i="4"/>
  <c r="BE218" i="4"/>
  <c r="BE221" i="4"/>
  <c r="BE234" i="4"/>
  <c r="BE263" i="4"/>
  <c r="BE273" i="4"/>
  <c r="E79" i="4"/>
  <c r="BE126" i="4"/>
  <c r="BE146" i="4"/>
  <c r="BE182" i="4"/>
  <c r="BE189" i="4"/>
  <c r="BE194" i="4"/>
  <c r="BE210" i="4"/>
  <c r="BE141" i="4"/>
  <c r="BE166" i="4"/>
  <c r="BE205" i="4"/>
  <c r="BE256" i="4"/>
  <c r="J56" i="4"/>
  <c r="BE116" i="4"/>
  <c r="BE121" i="4"/>
  <c r="BE160" i="4"/>
  <c r="BE171" i="4"/>
  <c r="BE199" i="4"/>
  <c r="BE213" i="4"/>
  <c r="BE245" i="4"/>
  <c r="F59" i="3"/>
  <c r="BE116" i="3"/>
  <c r="BE122" i="3"/>
  <c r="E50" i="3"/>
  <c r="J59" i="3"/>
  <c r="J81" i="3"/>
  <c r="BK88" i="2"/>
  <c r="J88" i="2" s="1"/>
  <c r="J64" i="2" s="1"/>
  <c r="BE90" i="3"/>
  <c r="BE100" i="3"/>
  <c r="BE109" i="3"/>
  <c r="BE129" i="3"/>
  <c r="E50" i="2"/>
  <c r="J59" i="2"/>
  <c r="BE90" i="2"/>
  <c r="BE102" i="2"/>
  <c r="BE186" i="2"/>
  <c r="J56" i="2"/>
  <c r="BE98" i="2"/>
  <c r="BE110" i="2"/>
  <c r="BE124" i="2"/>
  <c r="BE134" i="2"/>
  <c r="BE142" i="2"/>
  <c r="BE146" i="2"/>
  <c r="BE150" i="2"/>
  <c r="BE154" i="2"/>
  <c r="BE158" i="2"/>
  <c r="BE162" i="2"/>
  <c r="BE166" i="2"/>
  <c r="BE170" i="2"/>
  <c r="BE178" i="2"/>
  <c r="F59" i="2"/>
  <c r="BE106" i="2"/>
  <c r="BE174" i="2"/>
  <c r="BE182" i="2"/>
  <c r="BE190" i="2"/>
  <c r="F37" i="4"/>
  <c r="BB58" i="1" s="1"/>
  <c r="F36" i="8"/>
  <c r="BA63" i="1"/>
  <c r="J36" i="11"/>
  <c r="AW67" i="1" s="1"/>
  <c r="F38" i="4"/>
  <c r="BC58" i="1"/>
  <c r="F37" i="8"/>
  <c r="BB63" i="1" s="1"/>
  <c r="J34" i="12"/>
  <c r="AW68" i="1"/>
  <c r="F39" i="2"/>
  <c r="BD56" i="1" s="1"/>
  <c r="J36" i="4"/>
  <c r="AW58" i="1"/>
  <c r="F37" i="7"/>
  <c r="BB62" i="1" s="1"/>
  <c r="F36" i="10"/>
  <c r="BA66" i="1"/>
  <c r="J36" i="2"/>
  <c r="AW56" i="1" s="1"/>
  <c r="F36" i="4"/>
  <c r="BA58" i="1"/>
  <c r="F36" i="7"/>
  <c r="BA62" i="1" s="1"/>
  <c r="F39" i="7"/>
  <c r="BD62" i="1"/>
  <c r="F39" i="8"/>
  <c r="BD63" i="1" s="1"/>
  <c r="F39" i="10"/>
  <c r="BD66" i="1"/>
  <c r="F38" i="11"/>
  <c r="BC67" i="1" s="1"/>
  <c r="F37" i="2"/>
  <c r="BB56" i="1"/>
  <c r="F37" i="6"/>
  <c r="BB61" i="1" s="1"/>
  <c r="F37" i="10"/>
  <c r="BB66" i="1"/>
  <c r="F36" i="2"/>
  <c r="BA56" i="1" s="1"/>
  <c r="F36" i="6"/>
  <c r="BA61" i="1"/>
  <c r="F38" i="6"/>
  <c r="BC61" i="1" s="1"/>
  <c r="F38" i="9"/>
  <c r="BC64" i="1"/>
  <c r="J36" i="8"/>
  <c r="AW63" i="1" s="1"/>
  <c r="F39" i="11"/>
  <c r="BD67" i="1"/>
  <c r="F35" i="12"/>
  <c r="BB68" i="1" s="1"/>
  <c r="F39" i="4"/>
  <c r="BD58" i="1"/>
  <c r="F38" i="8"/>
  <c r="BC63" i="1" s="1"/>
  <c r="F37" i="9"/>
  <c r="BB64" i="1"/>
  <c r="F36" i="5"/>
  <c r="BA59" i="1" s="1"/>
  <c r="F37" i="11"/>
  <c r="BB67" i="1"/>
  <c r="F34" i="12"/>
  <c r="BA68" i="1" s="1"/>
  <c r="F36" i="3"/>
  <c r="BA57" i="1"/>
  <c r="F39" i="5"/>
  <c r="BD59" i="1" s="1"/>
  <c r="F36" i="12"/>
  <c r="BC68" i="1"/>
  <c r="F38" i="3"/>
  <c r="BC57" i="1" s="1"/>
  <c r="J36" i="3"/>
  <c r="AW57" i="1"/>
  <c r="J36" i="5"/>
  <c r="AW59" i="1" s="1"/>
  <c r="J36" i="7"/>
  <c r="AW62" i="1"/>
  <c r="J36" i="9"/>
  <c r="AW64" i="1" s="1"/>
  <c r="F36" i="11"/>
  <c r="BA67" i="1"/>
  <c r="F39" i="3"/>
  <c r="BD57" i="1" s="1"/>
  <c r="F37" i="5"/>
  <c r="BB59" i="1"/>
  <c r="F37" i="12"/>
  <c r="BD68" i="1" s="1"/>
  <c r="F38" i="2"/>
  <c r="BC56" i="1"/>
  <c r="J36" i="6"/>
  <c r="AW61" i="1" s="1"/>
  <c r="F36" i="9"/>
  <c r="BA64" i="1"/>
  <c r="F39" i="9"/>
  <c r="BD64" i="1" s="1"/>
  <c r="F39" i="6"/>
  <c r="BD61" i="1"/>
  <c r="F38" i="7"/>
  <c r="BC62" i="1" s="1"/>
  <c r="J36" i="10"/>
  <c r="AW66" i="1"/>
  <c r="AS54" i="1"/>
  <c r="F37" i="3"/>
  <c r="BB57" i="1"/>
  <c r="F38" i="5"/>
  <c r="BC59" i="1"/>
  <c r="F38" i="10"/>
  <c r="BC66" i="1"/>
  <c r="BK93" i="4" l="1"/>
  <c r="J93" i="4" s="1"/>
  <c r="J65" i="4" s="1"/>
  <c r="P98" i="5"/>
  <c r="T93" i="8"/>
  <c r="T92" i="8"/>
  <c r="R93" i="8"/>
  <c r="R92" i="8" s="1"/>
  <c r="T92" i="4"/>
  <c r="T91" i="4"/>
  <c r="R89" i="11"/>
  <c r="R88" i="11" s="1"/>
  <c r="P96" i="9"/>
  <c r="AU64" i="1"/>
  <c r="AU60" i="1" s="1"/>
  <c r="AU54" i="1" s="1"/>
  <c r="R97" i="9"/>
  <c r="R96" i="9" s="1"/>
  <c r="T98" i="5"/>
  <c r="T97" i="5"/>
  <c r="T89" i="11"/>
  <c r="T88" i="11" s="1"/>
  <c r="BK89" i="11"/>
  <c r="BK88" i="11"/>
  <c r="J88" i="11" s="1"/>
  <c r="J63" i="11" s="1"/>
  <c r="T97" i="9"/>
  <c r="T96" i="9"/>
  <c r="R98" i="5"/>
  <c r="R97" i="5" s="1"/>
  <c r="P89" i="11"/>
  <c r="P88" i="11"/>
  <c r="AU67" i="1" s="1"/>
  <c r="AU65" i="1" s="1"/>
  <c r="P97" i="5"/>
  <c r="AU59" i="1"/>
  <c r="BK98" i="5"/>
  <c r="J98" i="5" s="1"/>
  <c r="J64" i="5" s="1"/>
  <c r="BK331" i="5"/>
  <c r="J331" i="5"/>
  <c r="J73" i="5" s="1"/>
  <c r="BK88" i="6"/>
  <c r="J88" i="6"/>
  <c r="J64" i="6"/>
  <c r="BK97" i="9"/>
  <c r="J97" i="9" s="1"/>
  <c r="J64" i="9" s="1"/>
  <c r="BK89" i="10"/>
  <c r="J89" i="10" s="1"/>
  <c r="J64" i="10" s="1"/>
  <c r="BK389" i="9"/>
  <c r="J389" i="9"/>
  <c r="J72" i="9" s="1"/>
  <c r="BK88" i="3"/>
  <c r="J88" i="3"/>
  <c r="J64" i="3"/>
  <c r="BK92" i="4"/>
  <c r="J92" i="4" s="1"/>
  <c r="J64" i="4" s="1"/>
  <c r="BK93" i="8"/>
  <c r="J93" i="8" s="1"/>
  <c r="J64" i="8" s="1"/>
  <c r="BK80" i="12"/>
  <c r="J80" i="12"/>
  <c r="J59" i="12" s="1"/>
  <c r="BK87" i="7"/>
  <c r="J87" i="7"/>
  <c r="J63" i="7"/>
  <c r="BK87" i="2"/>
  <c r="J87" i="2" s="1"/>
  <c r="J32" i="2" s="1"/>
  <c r="AG56" i="1" s="1"/>
  <c r="BB55" i="1"/>
  <c r="AX55" i="1"/>
  <c r="F35" i="6"/>
  <c r="AZ61" i="1" s="1"/>
  <c r="F33" i="12"/>
  <c r="AZ68" i="1"/>
  <c r="J35" i="2"/>
  <c r="AV56" i="1" s="1"/>
  <c r="AT56" i="1" s="1"/>
  <c r="J35" i="4"/>
  <c r="AV58" i="1"/>
  <c r="AT58" i="1"/>
  <c r="J35" i="6"/>
  <c r="AV61" i="1" s="1"/>
  <c r="AT61" i="1" s="1"/>
  <c r="BD60" i="1"/>
  <c r="F35" i="10"/>
  <c r="AZ66" i="1" s="1"/>
  <c r="J35" i="5"/>
  <c r="AV59" i="1"/>
  <c r="AT59" i="1" s="1"/>
  <c r="BC55" i="1"/>
  <c r="AY55" i="1"/>
  <c r="F35" i="8"/>
  <c r="AZ63" i="1" s="1"/>
  <c r="F35" i="5"/>
  <c r="AZ59" i="1"/>
  <c r="BC60" i="1"/>
  <c r="AY60" i="1" s="1"/>
  <c r="F35" i="11"/>
  <c r="AZ67" i="1"/>
  <c r="BD65" i="1"/>
  <c r="J35" i="3"/>
  <c r="AV57" i="1"/>
  <c r="AT57" i="1"/>
  <c r="BA60" i="1"/>
  <c r="AW60" i="1" s="1"/>
  <c r="BB60" i="1"/>
  <c r="AX60" i="1"/>
  <c r="J35" i="10"/>
  <c r="AV66" i="1" s="1"/>
  <c r="AT66" i="1" s="1"/>
  <c r="F35" i="9"/>
  <c r="AZ64" i="1" s="1"/>
  <c r="J35" i="9"/>
  <c r="AV64" i="1"/>
  <c r="AT64" i="1"/>
  <c r="F35" i="4"/>
  <c r="AZ58" i="1" s="1"/>
  <c r="BB65" i="1"/>
  <c r="AX65" i="1"/>
  <c r="AU55" i="1"/>
  <c r="F35" i="7"/>
  <c r="AZ62" i="1" s="1"/>
  <c r="BC65" i="1"/>
  <c r="AY65" i="1"/>
  <c r="BA65" i="1"/>
  <c r="AW65" i="1" s="1"/>
  <c r="J33" i="12"/>
  <c r="AV68" i="1"/>
  <c r="AT68" i="1"/>
  <c r="F35" i="3"/>
  <c r="AZ57" i="1" s="1"/>
  <c r="BA55" i="1"/>
  <c r="BD55" i="1"/>
  <c r="J35" i="8"/>
  <c r="AV63" i="1" s="1"/>
  <c r="AT63" i="1" s="1"/>
  <c r="F35" i="2"/>
  <c r="AZ56" i="1" s="1"/>
  <c r="J35" i="7"/>
  <c r="AV62" i="1"/>
  <c r="AT62" i="1"/>
  <c r="J35" i="11"/>
  <c r="AV67" i="1" s="1"/>
  <c r="AT67" i="1" s="1"/>
  <c r="BK92" i="8" l="1"/>
  <c r="J92" i="8"/>
  <c r="J63" i="8"/>
  <c r="BK97" i="5"/>
  <c r="J97" i="5" s="1"/>
  <c r="J63" i="5" s="1"/>
  <c r="BK96" i="9"/>
  <c r="J96" i="9"/>
  <c r="J89" i="11"/>
  <c r="J64" i="11"/>
  <c r="BK88" i="10"/>
  <c r="J88" i="10"/>
  <c r="BK87" i="3"/>
  <c r="J87" i="3"/>
  <c r="J63" i="3"/>
  <c r="BK91" i="4"/>
  <c r="J91" i="4" s="1"/>
  <c r="J63" i="4" s="1"/>
  <c r="BK87" i="6"/>
  <c r="J87" i="6"/>
  <c r="J63" i="6" s="1"/>
  <c r="AN56" i="1"/>
  <c r="J63" i="2"/>
  <c r="J41" i="2"/>
  <c r="BA54" i="1"/>
  <c r="AW54" i="1"/>
  <c r="AK30" i="1"/>
  <c r="AZ65" i="1"/>
  <c r="AV65" i="1" s="1"/>
  <c r="AT65" i="1" s="1"/>
  <c r="BB54" i="1"/>
  <c r="W31" i="1" s="1"/>
  <c r="AZ55" i="1"/>
  <c r="AV55" i="1"/>
  <c r="J32" i="7"/>
  <c r="AG62" i="1" s="1"/>
  <c r="BD54" i="1"/>
  <c r="W33" i="1"/>
  <c r="J32" i="10"/>
  <c r="AG66" i="1" s="1"/>
  <c r="J32" i="9"/>
  <c r="AG64" i="1"/>
  <c r="J32" i="11"/>
  <c r="AG67" i="1" s="1"/>
  <c r="J30" i="12"/>
  <c r="AG68" i="1"/>
  <c r="AW55" i="1"/>
  <c r="AZ60" i="1"/>
  <c r="AV60" i="1" s="1"/>
  <c r="AT60" i="1" s="1"/>
  <c r="BC54" i="1"/>
  <c r="AY54" i="1" s="1"/>
  <c r="J41" i="10" l="1"/>
  <c r="J39" i="12"/>
  <c r="J41" i="9"/>
  <c r="J41" i="11"/>
  <c r="J63" i="10"/>
  <c r="J63" i="9"/>
  <c r="J41" i="7"/>
  <c r="AN62" i="1"/>
  <c r="AN66" i="1"/>
  <c r="AN68" i="1"/>
  <c r="AN64" i="1"/>
  <c r="AN67" i="1"/>
  <c r="AX54" i="1"/>
  <c r="J32" i="6"/>
  <c r="AG61" i="1"/>
  <c r="AZ54" i="1"/>
  <c r="W29" i="1" s="1"/>
  <c r="J32" i="4"/>
  <c r="AG58" i="1"/>
  <c r="J32" i="8"/>
  <c r="AG63" i="1"/>
  <c r="AG65" i="1"/>
  <c r="J32" i="5"/>
  <c r="AG59" i="1"/>
  <c r="AT55" i="1"/>
  <c r="J32" i="3"/>
  <c r="AG57" i="1"/>
  <c r="W30" i="1"/>
  <c r="W32" i="1"/>
  <c r="J41" i="3" l="1"/>
  <c r="J41" i="5"/>
  <c r="J41" i="6"/>
  <c r="J41" i="4"/>
  <c r="J41" i="8"/>
  <c r="AN57" i="1"/>
  <c r="AN58" i="1"/>
  <c r="AN61" i="1"/>
  <c r="AN63" i="1"/>
  <c r="AN59" i="1"/>
  <c r="AN65" i="1"/>
  <c r="AG55" i="1"/>
  <c r="AG60" i="1"/>
  <c r="AN60" i="1"/>
  <c r="AV54" i="1"/>
  <c r="AK29" i="1"/>
  <c r="AN55" i="1" l="1"/>
  <c r="AG54" i="1"/>
  <c r="AK26" i="1"/>
  <c r="AK35" i="1"/>
  <c r="AT54" i="1"/>
  <c r="AN54" i="1"/>
</calcChain>
</file>

<file path=xl/sharedStrings.xml><?xml version="1.0" encoding="utf-8"?>
<sst xmlns="http://schemas.openxmlformats.org/spreadsheetml/2006/main" count="20671" uniqueCount="1847">
  <si>
    <t>Export Komplet</t>
  </si>
  <si>
    <t>VZ</t>
  </si>
  <si>
    <t>2.0</t>
  </si>
  <si>
    <t>ZAMOK</t>
  </si>
  <si>
    <t>False</t>
  </si>
  <si>
    <t>{0bc4da9c-65b0-4ce8-a6d4-8671d798965a}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</si>
  <si>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</si>
  <si>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</si>
  <si>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</si>
  <si>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</si>
  <si>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</si>
  <si>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</si>
  <si>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</si>
  <si>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</si>
  <si>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2020_55_1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</si>
  <si>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</si>
  <si>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</si>
  <si>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vodních nádrží MVN3 a MVN4 v k. ú. Bedřichov u Horní Stropnice</t>
  </si>
  <si>
    <t>KSO:</t>
  </si>
  <si>
    <t>833 11</t>
  </si>
  <si>
    <t>CC-CZ:</t>
  </si>
  <si>
    <t/>
  </si>
  <si>
    <t>Místo:</t>
  </si>
  <si>
    <t>ppč. 634, 707</t>
  </si>
  <si>
    <t>Datum:</t>
  </si>
  <si>
    <t>6. 4. 2021</t>
  </si>
  <si>
    <t>Zadavatel:</t>
  </si>
  <si>
    <t>IČ:</t>
  </si>
  <si>
    <t>01312774</t>
  </si>
  <si>
    <t>SPÚ, KPÚ pro Jihočeský kraj</t>
  </si>
  <si>
    <t>DIČ:</t>
  </si>
  <si>
    <t>CZ01312774</t>
  </si>
  <si>
    <t>Uchazeč:</t>
  </si>
  <si>
    <t>Vyplň údaj</t>
  </si>
  <si>
    <t>Projektant:</t>
  </si>
  <si>
    <t>02458594</t>
  </si>
  <si>
    <t>VODOPLAN s.r.o.</t>
  </si>
  <si>
    <t>CZ02458594</t>
  </si>
  <si>
    <t>True</t>
  </si>
  <si>
    <t>Zpracovatel:</t>
  </si>
  <si>
    <t xml:space="preserve"> </t>
  </si>
  <si>
    <t>Poznámka:</t>
  </si>
  <si>
    <t xml:space="preserve">_x000D_
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</si>
  <si>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</si>
  <si>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</si>
  <si>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</si>
  <si>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</si>
  <si>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</si>
  <si>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</si>
  <si>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</si>
  <si>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</si>
  <si>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</si>
  <si>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</si>
  <si>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</si>
  <si>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</si>
  <si>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</si>
  <si>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</si>
  <si>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</si>
  <si>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</si>
  <si>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</si>
  <si>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</si>
  <si>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</si>
  <si>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</si>
  <si>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</si>
  <si>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</si>
  <si>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</si>
  <si>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</si>
  <si>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</si>
  <si>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</si>
  <si>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</si>
  <si>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</si>
  <si>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</si>
  <si>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</si>
  <si>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</si>
  <si>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</si>
  <si>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</si>
  <si>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</si>
  <si>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</si>
  <si>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</si>
  <si>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</si>
  <si>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</si>
  <si>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</t>
  </si>
  <si>
    <t>MVN3</t>
  </si>
  <si>
    <t>ING</t>
  </si>
  <si>
    <t>1</t>
  </si>
  <si>
    <t>{0725e7b1-b3d2-4197-8fee-81c5a3191ed7}</t>
  </si>
  <si>
    <t>833 11 8</t>
  </si>
  <si>
    <t>2</t>
  </si>
  <si>
    <t>/</t>
  </si>
  <si>
    <t>SO 10.0</t>
  </si>
  <si>
    <t>KÁCENÍ STROMŮ A MÝCENÍ NÁLETOVÝCH DŘEVIN</t>
  </si>
  <si>
    <t>Soupis</t>
  </si>
  <si>
    <t>{1031ae06-e4c6-4500-9d06-73a40a430918}</t>
  </si>
  <si>
    <t>SO 10.1</t>
  </si>
  <si>
    <t>TVAROVÁNÍ ZÁTOPY</t>
  </si>
  <si>
    <t>{300951fb-95ed-430c-992f-1983b2de36c7}</t>
  </si>
  <si>
    <t>833 11 81</t>
  </si>
  <si>
    <t>SO 10.2</t>
  </si>
  <si>
    <t>HRÁZ</t>
  </si>
  <si>
    <t>{5d332cdc-e648-4125-b7c4-6f628eac318e}</t>
  </si>
  <si>
    <t>832 19 11</t>
  </si>
  <si>
    <t>SO 10.3</t>
  </si>
  <si>
    <t>SDRUŽENÝ OBJEKT</t>
  </si>
  <si>
    <t>{8569f095-06c1-44e4-a173-600b3e3ca20c}</t>
  </si>
  <si>
    <t>832 39 51</t>
  </si>
  <si>
    <t>SO 20</t>
  </si>
  <si>
    <t>MVN4</t>
  </si>
  <si>
    <t>{44a42e37-3ff4-46f9-93e4-d6a916f14ff3}</t>
  </si>
  <si>
    <t>SO 20.0</t>
  </si>
  <si>
    <t>{9da298c7-a096-4226-b5dc-2aac54c53d74}</t>
  </si>
  <si>
    <t>SO 20.1</t>
  </si>
  <si>
    <t>{9cc51f6e-086c-4ec9-94a9-fdf62e3d32bc}</t>
  </si>
  <si>
    <t>SO 20.2</t>
  </si>
  <si>
    <t>{e145c828-d714-4113-9b78-761473e1c13e}</t>
  </si>
  <si>
    <t>SO 20.3</t>
  </si>
  <si>
    <t>{961994b0-01b2-4cd4-b13f-a330687cf7c5}</t>
  </si>
  <si>
    <t>SO 30</t>
  </si>
  <si>
    <t>NÁHRADNÍ VÝSADBA DŘEVIN A ROZVOJOVÁ PÉČE</t>
  </si>
  <si>
    <t>STA</t>
  </si>
  <si>
    <t>{a5741c08-8020-4437-919b-dbcfb7e5c678}</t>
  </si>
  <si>
    <t>30.1</t>
  </si>
  <si>
    <t>Náhradní výsadba dřevin</t>
  </si>
  <si>
    <t>{a6e2eb3c-9fe6-44b1-a1d1-a225e0ae0590}</t>
  </si>
  <si>
    <t>30.2</t>
  </si>
  <si>
    <t>Rozvojová péče po výsadbě (5 let)</t>
  </si>
  <si>
    <t>{d746b021-edbc-4281-b9df-56bd55ef6df6}</t>
  </si>
  <si>
    <t>VON</t>
  </si>
  <si>
    <t>Vedlejší a ostatní náklady</t>
  </si>
  <si>
    <t>{3bbc3e6e-acd9-4dd8-99c3-c3cd5d8d0c9b}</t>
  </si>
  <si>
    <t>pl_křovin_do_500</t>
  </si>
  <si>
    <t>plocha smýcených křovin a stromů d&lt;100mm pl. do 500m2</t>
  </si>
  <si>
    <t>m2</t>
  </si>
  <si>
    <t>1700</t>
  </si>
  <si>
    <t>plocha1</t>
  </si>
  <si>
    <t>plocha náletových křovin č.1</t>
  </si>
  <si>
    <t>800</t>
  </si>
  <si>
    <t>KRYCÍ LIST SOUPISU PRACÍ</t>
  </si>
  <si>
    <t>plocha2</t>
  </si>
  <si>
    <t>plocha náletových křovin č.2</t>
  </si>
  <si>
    <t>900</t>
  </si>
  <si>
    <t>poč_list_d300</t>
  </si>
  <si>
    <t>počet stromů listnatých průměru kmene do 300mm</t>
  </si>
  <si>
    <t>kus</t>
  </si>
  <si>
    <t>959</t>
  </si>
  <si>
    <t>poč_list_d500</t>
  </si>
  <si>
    <t>počet stromů listnatých průměru kmene do 500mm</t>
  </si>
  <si>
    <t>71</t>
  </si>
  <si>
    <t>poč_list_d700</t>
  </si>
  <si>
    <t>počet stromů listnatých průměru kmene do 700mm</t>
  </si>
  <si>
    <t>5</t>
  </si>
  <si>
    <t>Objekt:</t>
  </si>
  <si>
    <t>SO 10 - MVN3</t>
  </si>
  <si>
    <t>Soupis:</t>
  </si>
  <si>
    <t>SO 10.0 - KÁCENÍ STROMŮ A MÝCENÍ NÁLETOVÝCH DŘEVIN</t>
  </si>
  <si>
    <t>ppč. 634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</si>
  <si>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</si>
  <si>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</si>
  <si>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</si>
  <si>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</si>
  <si>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</si>
  <si>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</si>
  <si>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</si>
  <si>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</si>
  <si>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</si>
  <si>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</si>
  <si>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</si>
  <si>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</si>
  <si>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</si>
  <si>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</si>
  <si>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</si>
  <si>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</si>
  <si>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</si>
  <si>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</si>
  <si>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</si>
  <si>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</si>
  <si>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</si>
  <si>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</si>
  <si>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</si>
  <si>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</si>
  <si>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</si>
  <si>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s odstraněním kořenů strojně průměru kmene do 100 mm v rovině nebo ve svahu sklonu terénu do 1:5, při celkové ploše přes 500 m2</t>
  </si>
  <si>
    <t>CS ÚRS 2021 01</t>
  </si>
  <si>
    <t>4</t>
  </si>
  <si>
    <t>1384251408</t>
  </si>
  <si>
    <t>Online PSC</t>
  </si>
  <si>
    <t>https://podminky.urs.cz/item/CS_URS_2021_01/111251103</t>
  </si>
  <si>
    <t>VV</t>
  </si>
  <si>
    <t>odhad</t>
  </si>
  <si>
    <t>Součet</t>
  </si>
  <si>
    <t>"plocha1 =" 800,00</t>
  </si>
  <si>
    <t>"plocha2 =" 900,00</t>
  </si>
  <si>
    <t>1121001R1</t>
  </si>
  <si>
    <t>Zpracování dřevní hmoty D kmene přes 100 do 300mm, vč. manipulace do 50m</t>
  </si>
  <si>
    <t>-299160195</t>
  </si>
  <si>
    <t>pařezy</t>
  </si>
  <si>
    <t>3</t>
  </si>
  <si>
    <t>1121001R2</t>
  </si>
  <si>
    <t>Zpracování dřevní hmoty D kmene přes 300 do 500mm, vč. manipulace do 50m</t>
  </si>
  <si>
    <t>-1257201218</t>
  </si>
  <si>
    <t>1121001R3</t>
  </si>
  <si>
    <t>Zpracování dřevní hmoty D kmene přes 500 do 700mm, vč. manipulace do 50m</t>
  </si>
  <si>
    <t>-718164261</t>
  </si>
  <si>
    <t>112101101</t>
  </si>
  <si>
    <t>Odstranění stromů s odřezáním kmene a s odvětvením listnatých, průměru kmene přes 100 do 300 mm</t>
  </si>
  <si>
    <t>-1849881738</t>
  </si>
  <si>
    <t>https://podminky.urs.cz/item/CS_URS_2021_01/112101101</t>
  </si>
  <si>
    <t>dle zaměření:</t>
  </si>
  <si>
    <t>vrba</t>
  </si>
  <si>
    <t>850</t>
  </si>
  <si>
    <t>dub</t>
  </si>
  <si>
    <t>topol osika</t>
  </si>
  <si>
    <t>48</t>
  </si>
  <si>
    <t>bříza</t>
  </si>
  <si>
    <t>olše</t>
  </si>
  <si>
    <t>45</t>
  </si>
  <si>
    <t>6</t>
  </si>
  <si>
    <t>112101102</t>
  </si>
  <si>
    <t>Odstranění stromů s odřezáním kmene a s odvětvením listnatých, průměru kmene přes 300 do 500 mm</t>
  </si>
  <si>
    <t>543130449</t>
  </si>
  <si>
    <t>https://podminky.urs.cz/item/CS_URS_2021_01/112101102</t>
  </si>
  <si>
    <t>16</t>
  </si>
  <si>
    <t>8</t>
  </si>
  <si>
    <t>47</t>
  </si>
  <si>
    <t>7</t>
  </si>
  <si>
    <t>112101103</t>
  </si>
  <si>
    <t>Odstranění stromů s odřezáním kmene a s odvětvením listnatých, průměru kmene přes 500 do 700 mm</t>
  </si>
  <si>
    <t>-1784823039</t>
  </si>
  <si>
    <t>https://podminky.urs.cz/item/CS_URS_2021_01/112101103</t>
  </si>
  <si>
    <t>jabloň</t>
  </si>
  <si>
    <t>112155188R</t>
  </si>
  <si>
    <t>Drcení s naložením na dopravní prostředek a odvozem do 20 km stromů a větví v zapojeném porostu, průměru kmene do 300 mm</t>
  </si>
  <si>
    <t>-1272958780</t>
  </si>
  <si>
    <t>kmeny a větve stromů</t>
  </si>
  <si>
    <t>9</t>
  </si>
  <si>
    <t>112155189R</t>
  </si>
  <si>
    <t>Drcení s naložením na dopravní prostředek a odvozem do 20 km stromů a větví v zapojeném porostu, průměru kmene přes 300 do 500 mm</t>
  </si>
  <si>
    <t>1067657330</t>
  </si>
  <si>
    <t>10</t>
  </si>
  <si>
    <t>112155190R</t>
  </si>
  <si>
    <t>Drcení s naložením na dopravní prostředek a odvozem do 20 km stromů a větví v zapojeném porostu, průměru kmene přes 500 do 700 mm</t>
  </si>
  <si>
    <t>-44521539</t>
  </si>
  <si>
    <t>11</t>
  </si>
  <si>
    <t>112155315</t>
  </si>
  <si>
    <t>Štěpkování s naložením na dopravní prostředek a odvozem do 20 km keřového porostu hustého</t>
  </si>
  <si>
    <t>1740455634</t>
  </si>
  <si>
    <t>https://podminky.urs.cz/item/CS_URS_2021_01/112155315</t>
  </si>
  <si>
    <t>12</t>
  </si>
  <si>
    <t>112251101</t>
  </si>
  <si>
    <t>Odstranění pařezů strojně s jejich vykopáním, vytrháním nebo odstřelením průměru přes 100 do 300 mm</t>
  </si>
  <si>
    <t>-731856970</t>
  </si>
  <si>
    <t>https://podminky.urs.cz/item/CS_URS_2021_01/112251101</t>
  </si>
  <si>
    <t>13</t>
  </si>
  <si>
    <t>112251102</t>
  </si>
  <si>
    <t>Odstranění pařezů strojně s jejich vykopáním, vytrháním nebo odstřelením průměru přes 300 do 500 mm</t>
  </si>
  <si>
    <t>1437790620</t>
  </si>
  <si>
    <t>https://podminky.urs.cz/item/CS_URS_2021_01/112251102</t>
  </si>
  <si>
    <t>14</t>
  </si>
  <si>
    <t>112251103</t>
  </si>
  <si>
    <t>Odstranění pařezů strojně s jejich vykopáním, vytrháním nebo odstřelením průměru přes 500 do 700 mm</t>
  </si>
  <si>
    <t>-539305286</t>
  </si>
  <si>
    <t>https://podminky.urs.cz/item/CS_URS_2021_01/112251103</t>
  </si>
  <si>
    <t>162201421</t>
  </si>
  <si>
    <t>Vodorovné přemístění větví, kmenů nebo pařezů s naložením, složením a dopravou do 1000 m pařezů, průměru přes 100 do 300 mm</t>
  </si>
  <si>
    <t>1865756462</t>
  </si>
  <si>
    <t>https://podminky.urs.cz/item/CS_URS_2021_01/162201421</t>
  </si>
  <si>
    <t>162201422</t>
  </si>
  <si>
    <t>Vodorovné přemístění větví, kmenů nebo pařezů s naložením, složením a dopravou do 1000 m pařezů, průměru přes 300 do 500 mm</t>
  </si>
  <si>
    <t>-1590474698</t>
  </si>
  <si>
    <t>https://podminky.urs.cz/item/CS_URS_2021_01/162201422</t>
  </si>
  <si>
    <t>17</t>
  </si>
  <si>
    <t>162201423</t>
  </si>
  <si>
    <t>Vodorovné přemístění větví, kmenů nebo pařezů s naložením, složením a dopravou do 1000 m pařezů, průměru přes 500 do 700 mm</t>
  </si>
  <si>
    <t>-1272888013</t>
  </si>
  <si>
    <t>https://podminky.urs.cz/item/CS_URS_2021_01/162201423</t>
  </si>
  <si>
    <t>18</t>
  </si>
  <si>
    <t>162301971</t>
  </si>
  <si>
    <t>Vodorovné přemístění větví, kmenů nebo pařezů s naložením, složením a dopravou Příplatek k cenám za každých dalších i započatých 1000 m přes 1000 m pařezů, průměru přes 100 do 300 mm</t>
  </si>
  <si>
    <t>-1359118240</t>
  </si>
  <si>
    <t>https://podminky.urs.cz/item/CS_URS_2021_01/162301971</t>
  </si>
  <si>
    <t>poč_list_d300*1</t>
  </si>
  <si>
    <t>19</t>
  </si>
  <si>
    <t>162301972</t>
  </si>
  <si>
    <t>Vodorovné přemístění větví, kmenů nebo pařezů s naložením, složením a dopravou Příplatek k cenám za každých dalších i započatých 1000 m přes 1000 m pařezů, průměru přes 300 do 500 mm</t>
  </si>
  <si>
    <t>799008904</t>
  </si>
  <si>
    <t>https://podminky.urs.cz/item/CS_URS_2021_01/162301972</t>
  </si>
  <si>
    <t>poč_list_d500*1</t>
  </si>
  <si>
    <t>20</t>
  </si>
  <si>
    <t>162301973</t>
  </si>
  <si>
    <t>Vodorovné přemístění větví, kmenů nebo pařezů s naložením, složením a dopravou Příplatek k cenám za každých dalších i započatých 1000 m přes 1000 m pařezů, průměru přes 500 do 700 mm</t>
  </si>
  <si>
    <t>-535641909</t>
  </si>
  <si>
    <t>https://podminky.urs.cz/item/CS_URS_2021_01/162301973</t>
  </si>
  <si>
    <t>poč_list_d700*1</t>
  </si>
  <si>
    <t>tl_sejm_HH</t>
  </si>
  <si>
    <t>tloušťka sejmutí humózního horizontu</t>
  </si>
  <si>
    <t>m</t>
  </si>
  <si>
    <t>0,2</t>
  </si>
  <si>
    <t>V_nedost_zeminy_Hráz</t>
  </si>
  <si>
    <t>objem zeminy chybějící do násypu hráze</t>
  </si>
  <si>
    <t>m3</t>
  </si>
  <si>
    <t>78,4</t>
  </si>
  <si>
    <t>V_sejm_HH</t>
  </si>
  <si>
    <t>objem sejmutého humózního horizontu</t>
  </si>
  <si>
    <t>471,4</t>
  </si>
  <si>
    <t>V_těžba_celkem</t>
  </si>
  <si>
    <t>objem výkopku z těžby v zátopě celkem</t>
  </si>
  <si>
    <t>1322,7</t>
  </si>
  <si>
    <t>SO 10.1 - TVAROVÁNÍ ZÁTOPY</t>
  </si>
  <si>
    <t>121151123</t>
  </si>
  <si>
    <t>Sejmutí ornice strojně při souvislé ploše přes 500 m2, tl. vrstvy do 200 mm</t>
  </si>
  <si>
    <t>1242138014</t>
  </si>
  <si>
    <t>https://podminky.urs.cz/item/CS_URS_2021_01/121151123</t>
  </si>
  <si>
    <t>dle tab. v STZ - objem skrývky</t>
  </si>
  <si>
    <t>"PF01:" 5,67826 "m2" * 23,00"m"</t>
  </si>
  <si>
    <t>"PF02:" 5,70000 "m2" * 30,00"m"</t>
  </si>
  <si>
    <t>"PF03:" 6,79200"m2" * 25,00"m"</t>
  </si>
  <si>
    <t>V_sejm_HH/tl_sejm_HH</t>
  </si>
  <si>
    <t>pl_sejm_HH</t>
  </si>
  <si>
    <t>"tl. sejmutí humózního horizontu =" 0,20</t>
  </si>
  <si>
    <t>122251406</t>
  </si>
  <si>
    <t>Vykopávky v zemnících na suchu strojně zapažených i nezapažených v hornině třídy těžitelnosti I skupiny 3 přes 1 000 do 5 000 m3</t>
  </si>
  <si>
    <t>1977553176</t>
  </si>
  <si>
    <t>https://podminky.urs.cz/item/CS_URS_2021_01/122251406</t>
  </si>
  <si>
    <t>dle tab. v STZ - objem těžby</t>
  </si>
  <si>
    <t>"PF01:" 11,86956 "m2" * 23,00"m"</t>
  </si>
  <si>
    <t>"PF02:" 14,99000 "m2" * 30,00"m"</t>
  </si>
  <si>
    <t>"PF03:" 24,00000 "m2" * 25,00"m"</t>
  </si>
  <si>
    <t>část objemu z vytěžené zeminy bude použita do násypu hráze v SO 10.2 Hráz (nedostatek objemu zeminy):</t>
  </si>
  <si>
    <t>78,40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</si>
  <si>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</si>
  <si>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</si>
  <si>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821975616</t>
  </si>
  <si>
    <t>https://podminky.urs.cz/item/CS_URS_2021_01/162751117</t>
  </si>
  <si>
    <t>předpoklad: na dočasnou deponii k následnému využití investorem</t>
  </si>
  <si>
    <t>-V_nedost_zeminy_Hráz</t>
  </si>
  <si>
    <t>167151111</t>
  </si>
  <si>
    <t>Nakládání, skládání a překládání neulehlého výkopku nebo sypaniny strojně nakládání, množství přes 100 m3, z hornin třídy těžitelnosti I, skupiny 1 až 3</t>
  </si>
  <si>
    <t>1761897270</t>
  </si>
  <si>
    <t>https://podminky.urs.cz/item/CS_URS_2021_01/167151111</t>
  </si>
  <si>
    <t>předpoklad: k vodorovnému přemístění na dočasnou deponii k následnímu využití investorem</t>
  </si>
  <si>
    <t>171251201</t>
  </si>
  <si>
    <t>Uložení sypaniny na skládky nebo meziskládky bez hutnění s upravením uložené sypaniny do předepsaného tvaru</t>
  </si>
  <si>
    <t>-2038075342</t>
  </si>
  <si>
    <t>https://podminky.urs.cz/item/CS_URS_2021_01/171251201</t>
  </si>
  <si>
    <t>182151111.R</t>
  </si>
  <si>
    <t>Svahování břehů a dna do projektovaných profilů strojně s potřebným přemístěním výkopku v hornině třídy těžitelnosti I, skupiny 1 až 3</t>
  </si>
  <si>
    <t>2115260847</t>
  </si>
  <si>
    <t>v ploše těžby v zátopě</t>
  </si>
  <si>
    <t>2300,00</t>
  </si>
  <si>
    <t>dl_hráze</t>
  </si>
  <si>
    <t>délka hráze v koruně</t>
  </si>
  <si>
    <t>39,7</t>
  </si>
  <si>
    <t>pl_rozpr_HH_koruna</t>
  </si>
  <si>
    <t>plocha rozprostření humózního horizontu na koruně hráze</t>
  </si>
  <si>
    <t>108,6</t>
  </si>
  <si>
    <t>pl_rozpr_HH_vzd_líc</t>
  </si>
  <si>
    <t>plocha rozprostření humózního horizontu na vzdušním líci hráze</t>
  </si>
  <si>
    <t>58,6</t>
  </si>
  <si>
    <t>š_zpev_koruny_hráze</t>
  </si>
  <si>
    <t>šířka zpevnění koruny hráze makadamem</t>
  </si>
  <si>
    <t>2,75</t>
  </si>
  <si>
    <t>tl_rozpr_HH_vzdu_líc</t>
  </si>
  <si>
    <t>tloušťka rozprostření humózního horizontu na vzdušním líci hráze</t>
  </si>
  <si>
    <t>0,15</t>
  </si>
  <si>
    <t>tl_zpev_koruny_hráze</t>
  </si>
  <si>
    <t>tloušťka zpevnění koruny hráze makadamem</t>
  </si>
  <si>
    <t>0,285</t>
  </si>
  <si>
    <t>V_násyp_hráz_nad_ter</t>
  </si>
  <si>
    <t>objem násypu hráze nad úrovní původního terénu</t>
  </si>
  <si>
    <t>137,8</t>
  </si>
  <si>
    <t>V_násyp_hráz_pod_ter</t>
  </si>
  <si>
    <t>objem násypu hráze pod úrovní původního terénu</t>
  </si>
  <si>
    <t>381,3</t>
  </si>
  <si>
    <t>SO 10.2 - HRÁZ</t>
  </si>
  <si>
    <t>V_nedostatek_zeminy</t>
  </si>
  <si>
    <t>nedostatek zeminy</t>
  </si>
  <si>
    <t>-78,4</t>
  </si>
  <si>
    <t>V_přebytek_HH</t>
  </si>
  <si>
    <t>objem přebytku humózního horizontu</t>
  </si>
  <si>
    <t>24,22</t>
  </si>
  <si>
    <t>V_rozpr_HH_koruna</t>
  </si>
  <si>
    <t>objem humózní zeminy prosypu opevnění koruny hráze</t>
  </si>
  <si>
    <t>16,29</t>
  </si>
  <si>
    <t>V_rozpr_HH_vzd_líc</t>
  </si>
  <si>
    <t>objem rozprostření humózního horizontu na vzdušním líci hráze</t>
  </si>
  <si>
    <t>8,79</t>
  </si>
  <si>
    <t>49,3</t>
  </si>
  <si>
    <t>V_těžba_hráz_celkem</t>
  </si>
  <si>
    <t>objem výkopku z těžby v místech hráze celkem</t>
  </si>
  <si>
    <t>440,7</t>
  </si>
  <si>
    <t xml:space="preserve">      18 - Zemní práce - povrchové úpravy terénu</t>
  </si>
  <si>
    <t xml:space="preserve">    4 - Vodorovné konstrukce</t>
  </si>
  <si>
    <t xml:space="preserve">    5 - Komunikace pozemní</t>
  </si>
  <si>
    <t xml:space="preserve">    998 - Přesun hmot</t>
  </si>
  <si>
    <t>121151113</t>
  </si>
  <si>
    <t>Sejmutí ornice strojně při souvislé ploše přes 100 do 500 m2, tl. vrstvy do 200 mm</t>
  </si>
  <si>
    <t>-468120883</t>
  </si>
  <si>
    <t>https://podminky.urs.cz/item/CS_URS_2021_01/121151113</t>
  </si>
  <si>
    <t>"ŘEZ 01:" 1,70 "m2" * 15,00"m"</t>
  </si>
  <si>
    <t>"ŘEZ 02:" 1,70 "m2" * 14,00"m"</t>
  </si>
  <si>
    <t>122251404</t>
  </si>
  <si>
    <t>Vykopávky v zemnících na suchu strojně zapažených i nezapažených v hornině třídy těžitelnosti I skupiny 3 přes 100 do 500 m3</t>
  </si>
  <si>
    <t>925421609</t>
  </si>
  <si>
    <t>https://podminky.urs.cz/item/CS_URS_2021_01/122251404</t>
  </si>
  <si>
    <t>dle tab. v STZ - objem těžby po sejmutí HH na úroveň základové spáry</t>
  </si>
  <si>
    <t>"ŘEZ 01:" 15,10 "m2" * 15,00"m"</t>
  </si>
  <si>
    <t>"ŘEZ 02:" 15,30 "m2" * 14,00"m"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</si>
  <si>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</si>
  <si>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</si>
  <si>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1944300678</t>
  </si>
  <si>
    <t>https://podminky.urs.cz/item/CS_URS_2021_01/162251101</t>
  </si>
  <si>
    <t>objem výkopku z těžby hráze na úroveň základové spáry na meziskládku v místě stavby</t>
  </si>
  <si>
    <t>objem výkopku z těžby hráze na úroveň základové spáry z meziskládky v místě stavby do násypu hráze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</si>
  <si>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</si>
  <si>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</si>
  <si>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860981785</t>
  </si>
  <si>
    <t>https://podminky.urs.cz/item/CS_URS_2021_01/162251102</t>
  </si>
  <si>
    <t>část chybějícího objemu zeminy z meziskládky v místě stavby z SO 10.1 Tvarování zátopy do násypu hráze</t>
  </si>
  <si>
    <t>-V_nedostatek_zeminy</t>
  </si>
  <si>
    <t>628394852</t>
  </si>
  <si>
    <t>167151101</t>
  </si>
  <si>
    <t>Nakládání, skládání a překládání neulehlého výkopku nebo sypaniny strojně nakládání, množství do 100 m3, z horniny třídy těžitelnosti I, skupiny 1 až 3</t>
  </si>
  <si>
    <t>1882242480</t>
  </si>
  <si>
    <t>https://podminky.urs.cz/item/CS_URS_2021_01/167151101</t>
  </si>
  <si>
    <t>dle vzorového řezu hrází (b.5)</t>
  </si>
  <si>
    <t>část objemu sejmutého humózniho horizontu na meziskládce &lt;50m v místě stavby k přemístění k ohumusování:</t>
  </si>
  <si>
    <t>vzdušního svahu hráze</t>
  </si>
  <si>
    <t>koruny hráze</t>
  </si>
  <si>
    <t>přebytek sejmutého humózniho horizontu na meziskládce v místě stavby k přemístění na dočasnou deponii k následnímu využití investorem</t>
  </si>
  <si>
    <t>Mezisoučet</t>
  </si>
  <si>
    <t>část chybějícího objemu zeminy na meziskládce v místě stavby z SO 10.1 Tvarování zátopy k přemístění do násypu hráze</t>
  </si>
  <si>
    <t>-166074121</t>
  </si>
  <si>
    <t>objem zeminy na meziskládce v místě stavby z těžby hráze na úroveň základové spáry k přemístění do násypu hráze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</si>
  <si>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</si>
  <si>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</si>
  <si>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-1003585360</t>
  </si>
  <si>
    <t>https://podminky.urs.cz/item/CS_URS_2021_01/171103201</t>
  </si>
  <si>
    <t>dle příčných řezů hrází (b.6) - násyp tělesa hráze (použije se výkopek z těžby na úroveň základové spáry hráze a z těžby v zátopě)</t>
  </si>
  <si>
    <t>část objemu nad úrovní původního terénu - VYČÍSLENÍ PRO VÝPOČET RENTABILITY HRÁZE:</t>
  </si>
  <si>
    <t>"ŘEZ 01:" 04,80 "m2" * 15,00"m"</t>
  </si>
  <si>
    <t>"ŘEZ 02:" 04,70 "m2" * 14,00"m"</t>
  </si>
  <si>
    <t>část objemu pod úrovní původního terénu:</t>
  </si>
  <si>
    <t>"ŘEZ 01:" 13,10 "m2" * 15,00"m"</t>
  </si>
  <si>
    <t>"ŘEZ 02:" 13,20 "m2" * 14,00"m"</t>
  </si>
  <si>
    <t>V_násyp_hráz_celk</t>
  </si>
  <si>
    <t>bilance zeminy (nedostatek objemu zeminy - bude použita část objemu z těžby v zátopě SO 10.1):</t>
  </si>
  <si>
    <t>(V_těžba_hráz_celkem) - (V_násyp_hráz_nad_ter+V_násyp_hráz_pod_ter)</t>
  </si>
  <si>
    <t>171152501</t>
  </si>
  <si>
    <t>Zhutnění podloží pod násypy z rostlé horniny třídy těžitelnosti I a II, skupiny 1 až 4 z hornin soudružných a nesoudržných</t>
  </si>
  <si>
    <t>-797934989</t>
  </si>
  <si>
    <t>https://podminky.urs.cz/item/CS_URS_2021_01/171152501</t>
  </si>
  <si>
    <t>dle příčných řezů hrází (b.6) - úroveň základové spáry</t>
  </si>
  <si>
    <t>"ŘEZ 01:" 12,40 "m" * 15,00"m"</t>
  </si>
  <si>
    <t>"ŘEZ 02:" 12,50 "m" * 14,00"m"</t>
  </si>
  <si>
    <t>1419909224</t>
  </si>
  <si>
    <t>181305111</t>
  </si>
  <si>
    <t>Převrstvení ornice na skládce</t>
  </si>
  <si>
    <t>-344746045</t>
  </si>
  <si>
    <t>https://podminky.urs.cz/item/CS_URS_2021_01/181305111</t>
  </si>
  <si>
    <t>182151111</t>
  </si>
  <si>
    <t>Svahování trvalých svahů do projektovaných profilů strojně s potřebným přemístěním výkopku při svahování v zářezech v hornině třídy těžitelnosti I, skupiny 1 až 3</t>
  </si>
  <si>
    <t>1151186442</t>
  </si>
  <si>
    <t>https://podminky.urs.cz/item/CS_URS_2021_01/182151111</t>
  </si>
  <si>
    <t>182251101</t>
  </si>
  <si>
    <t>Svahování trvalých svahů do projektovaných profilů strojně s potřebným přemístěním výkopku při svahování násypů v jakékoliv hornině</t>
  </si>
  <si>
    <t>586431800</t>
  </si>
  <si>
    <t>https://podminky.urs.cz/item/CS_URS_2021_01/182251101</t>
  </si>
  <si>
    <t>dle příčných řezů hrází (b.6) - násypy tělesa hráze</t>
  </si>
  <si>
    <t>"ŘEZ 01:" 10,50 "m" * 15,00"m"</t>
  </si>
  <si>
    <t>"ŘEZ 02:" 10,60 "m" * 14,00"m"</t>
  </si>
  <si>
    <t>Zemní práce - povrchové úpravy terénu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</si>
  <si>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</si>
  <si>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</si>
  <si>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690168922</t>
  </si>
  <si>
    <t>https://podminky.urs.cz/item/CS_URS_2021_01/181111121</t>
  </si>
  <si>
    <t>koruna hráze před ohumusováním a osetím</t>
  </si>
  <si>
    <t>181111122</t>
  </si>
  <si>
    <t>Plošná úprava terénu v zemině skupiny 1 až 4 s urovnáním povrchu bez doplnění ornice souvislé plochy do 500 m2 při nerovnostech terénu přes 100 do 150 mm na svahu přes 1:5 do 1:2</t>
  </si>
  <si>
    <t>-1043832081</t>
  </si>
  <si>
    <t>https://podminky.urs.cz/item/CS_URS_2021_01/181111122</t>
  </si>
  <si>
    <t xml:space="preserve">vzdušní svah hráze před ohumusováním a osetím </t>
  </si>
  <si>
    <t>181351103</t>
  </si>
  <si>
    <t>Rozprostření a urovnání ornice v rovině nebo ve svahu sklonu do 1:5 strojně při souvislé ploše přes 100 do 500 m2, tl. vrstvy do 200 mm</t>
  </si>
  <si>
    <t>342857502</t>
  </si>
  <si>
    <t>https://podminky.urs.cz/item/CS_URS_2021_01/181351103</t>
  </si>
  <si>
    <t>dle vzorového řezu hrází (b.5) - prosyp makadamového zpevnění koruny hráze humózní zeminou (tl. cca 150mm)</t>
  </si>
  <si>
    <t>(š_zpev_koruny_hráze+1*0,25)*(dl_hráze-3,50)</t>
  </si>
  <si>
    <t>"objem humózní zeminy pro prosyp zpevnění koruny hráze =" (š_zpev_koruny_hráze+1*0,25)*(dl_hráze-3,50)*0,15</t>
  </si>
  <si>
    <t>181411131</t>
  </si>
  <si>
    <t>Založení trávníku na půdě předem připravené plochy do 1000 m2 výsevem včetně utažení parkového v rovině nebo na svahu do 1:5</t>
  </si>
  <si>
    <t>-1076875802</t>
  </si>
  <si>
    <t>https://podminky.urs.cz/item/CS_URS_2021_01/181411131</t>
  </si>
  <si>
    <t>dle vzorového řezu hrází (b.5) - osetí koruny hráze</t>
  </si>
  <si>
    <t>M</t>
  </si>
  <si>
    <t>00572470</t>
  </si>
  <si>
    <t>osivo směs travní univerzál</t>
  </si>
  <si>
    <t>kg</t>
  </si>
  <si>
    <t>-1761656384</t>
  </si>
  <si>
    <t>https://podminky.urs.cz/item/CS_URS_2021_01/00572470</t>
  </si>
  <si>
    <t>108,6*0,025 'Přepočtené koeficientem množství</t>
  </si>
  <si>
    <t>181411132</t>
  </si>
  <si>
    <t>Založení trávníku na půdě předem připravené plochy do 1000 m2 výsevem včetně utažení parkového na svahu přes 1:5 do 1:2</t>
  </si>
  <si>
    <t>1249673957</t>
  </si>
  <si>
    <t>https://podminky.urs.cz/item/CS_URS_2021_01/181411132</t>
  </si>
  <si>
    <t>dle příčných řezů hrází (b.6) - osetí vzdušního svahu hráze</t>
  </si>
  <si>
    <t>1425069438</t>
  </si>
  <si>
    <t>58,6*0,025 'Přepočtené koeficientem množství</t>
  </si>
  <si>
    <t>182351023</t>
  </si>
  <si>
    <t>Rozprostření a urovnání ornice ve svahu sklonu přes 1:5 strojně při souvislé ploše do 100 m2, tl. vrstvy do 200 mm</t>
  </si>
  <si>
    <t>-1261510543</t>
  </si>
  <si>
    <t>https://podminky.urs.cz/item/CS_URS_2021_01/182351023</t>
  </si>
  <si>
    <t>dle příčných řezů hrází (b.6) - ohumusování vzdušního svahu hráze v tl. 150mm</t>
  </si>
  <si>
    <t>"ŘEZ 01:" 0,35 "m2" * 15,00"m"</t>
  </si>
  <si>
    <t>"ŘEZ 02:" 0,36 "m2" * 14,00"m"</t>
  </si>
  <si>
    <t>-10,00"m2"*tl_rozpr_HH_vzdu_líc</t>
  </si>
  <si>
    <t>V_rozpr_HH_vzd_líc/tl_rozpr_HH_vzdu_líc</t>
  </si>
  <si>
    <t>"tloušťka ohumusování vzdušního líce hráze =" 0,15</t>
  </si>
  <si>
    <t>bilance sejmutého humózního horizontu (přebytek):</t>
  </si>
  <si>
    <t>V_sejm_HH-(V_rozpr_HH_vzd_líc+V_rozpr_HH_koruna)</t>
  </si>
  <si>
    <t>Vodorovné konstrukce</t>
  </si>
  <si>
    <t>22</t>
  </si>
  <si>
    <t>457541111</t>
  </si>
  <si>
    <t>Filtrační vrstvy jakékoliv tloušťky a sklonu ze štěrkodrti bez zhutnění, frakce od 0-22 do 0-63 mm</t>
  </si>
  <si>
    <t>794483732</t>
  </si>
  <si>
    <t>https://podminky.urs.cz/item/CS_URS_2021_01/457541111</t>
  </si>
  <si>
    <t>dle příčných řezů hrází (b.6) - filtr návodního svahu hráze</t>
  </si>
  <si>
    <t>"ŘEZ 01:" 0,80 "m2" * 15,00"m"</t>
  </si>
  <si>
    <t>"ŘEZ 02:" 0,79 "m2" * 14,00"m"</t>
  </si>
  <si>
    <t>V_filtr_záho_nad_ter</t>
  </si>
  <si>
    <t>"ŘEZ 01:" 1,06 "m2" * 15,00"m"</t>
  </si>
  <si>
    <t>"ŘEZ 02:" 1,09 "m2" * 14,00"m"</t>
  </si>
  <si>
    <t>23</t>
  </si>
  <si>
    <t>462512270</t>
  </si>
  <si>
    <t>Zához z lomového kamene neupraveného záhozového s proštěrkováním z terénu, hmotnosti jednotlivých kamenů do 200 kg</t>
  </si>
  <si>
    <t>1648980742</t>
  </si>
  <si>
    <t>https://podminky.urs.cz/item/CS_URS_2021_01/462512270</t>
  </si>
  <si>
    <t>dle příčných řezů hrází (b.6) - opevnění návodního svahu hráze</t>
  </si>
  <si>
    <t>"ŘEZ 01:" 1,07 "m2" * 15,00"m"</t>
  </si>
  <si>
    <t>"ŘEZ 02:" 1,07 "m2" * 14,00"m"</t>
  </si>
  <si>
    <t>V_zához_nad_ter</t>
  </si>
  <si>
    <t>"ŘEZ 01:" 0,97 "m2" * 15,00"m"</t>
  </si>
  <si>
    <t>"ŘEZ 02:" 1,00 "m2" * 14,00"m"</t>
  </si>
  <si>
    <t>24</t>
  </si>
  <si>
    <t>462519002</t>
  </si>
  <si>
    <t>Zához z lomového kamene neupraveného záhozového Příplatek k cenám za urovnání viditelných ploch záhozu z kamene, hmotnosti jednotlivých kamenů do 200 kg</t>
  </si>
  <si>
    <t>-40020610</t>
  </si>
  <si>
    <t>https://podminky.urs.cz/item/CS_URS_2021_01/462519002</t>
  </si>
  <si>
    <t>"ŘEZ 01:" 5,30 "m" * 15,00"m"</t>
  </si>
  <si>
    <t>"ŘEZ 02:" 5,40 "m" * 14,00"m"</t>
  </si>
  <si>
    <t>Komunikace pozemní</t>
  </si>
  <si>
    <t>25</t>
  </si>
  <si>
    <t>564671111</t>
  </si>
  <si>
    <t>Podklad z kameniva hrubého drceného vel. 63-125 mm, s rozprostřením a zhutněním, po zhutnění tl. 250 mm</t>
  </si>
  <si>
    <t>-261057813</t>
  </si>
  <si>
    <t>https://podminky.urs.cz/item/CS_URS_2021_01/564671111</t>
  </si>
  <si>
    <t>dle vzorového řezu hrází (b.5) - zpevnění koruny hráze makadamem</t>
  </si>
  <si>
    <t>š_zpev_koruny_hráze*(dl_hráze-3,50)</t>
  </si>
  <si>
    <t>"délka hráze =" 39,70</t>
  </si>
  <si>
    <t>"šířka zpevnění koruny hráze makadamem =" 2,75</t>
  </si>
  <si>
    <t>"tloušťka zpevnění koruny hráze makadamem =" (0,25+0,32)/2</t>
  </si>
  <si>
    <t>V_zpev_koruny_hráze</t>
  </si>
  <si>
    <t>"objem zpevnění koruny hráze makadamem =" tl_zpev_koruny_hráze*š_zpev_koruny_hráze*(dl_hráze-3,50)</t>
  </si>
  <si>
    <t>998</t>
  </si>
  <si>
    <t>Přesun hmot</t>
  </si>
  <si>
    <t>26</t>
  </si>
  <si>
    <t>998332011</t>
  </si>
  <si>
    <t>Přesun hmot pro úpravy vodních toků a kanály, hráze rybníků apod. dopravní vzdálenost do 500 m</t>
  </si>
  <si>
    <t>t</t>
  </si>
  <si>
    <t>1134832958</t>
  </si>
  <si>
    <t>https://podminky.urs.cz/item/CS_URS_2021_01/998332011</t>
  </si>
  <si>
    <t>pl_bed_sdruž_obj</t>
  </si>
  <si>
    <t>plocha bednění žb kce sdruženého objektu</t>
  </si>
  <si>
    <t>230,12</t>
  </si>
  <si>
    <t>pl_bed_výst_práh</t>
  </si>
  <si>
    <t>plocha bednění bet. kce výstupního prahu vývařiště</t>
  </si>
  <si>
    <t>16,7</t>
  </si>
  <si>
    <t>pl_dlažby_LK_vývar</t>
  </si>
  <si>
    <t>plocha dlažby z LK vývařiště</t>
  </si>
  <si>
    <t>36,992</t>
  </si>
  <si>
    <t>pl_zához_LK_za_vývar</t>
  </si>
  <si>
    <t>plocha opevnění části koryta za vývařištěm záhozem z LK</t>
  </si>
  <si>
    <t>tl_zához_LK_za_vývar</t>
  </si>
  <si>
    <t>tloušťka opevnění části koryta za vývařištěm záhozem z LK</t>
  </si>
  <si>
    <t>0,5</t>
  </si>
  <si>
    <t>V_přebytek_výkopku</t>
  </si>
  <si>
    <t>objem přebytku výkopku</t>
  </si>
  <si>
    <t>75,37</t>
  </si>
  <si>
    <t>V_výk_jam_HI3_do_500</t>
  </si>
  <si>
    <t>objem výkopku z hloubení jam v HI/3 &lt;500m3</t>
  </si>
  <si>
    <t>237,5</t>
  </si>
  <si>
    <t>V_zásypy_celk</t>
  </si>
  <si>
    <t>objem zásypů celkem</t>
  </si>
  <si>
    <t>162,13</t>
  </si>
  <si>
    <t>V_žb_kcí_VS</t>
  </si>
  <si>
    <t>objem žb kcí vodních staveb</t>
  </si>
  <si>
    <t>68,04</t>
  </si>
  <si>
    <t>SO 10.3 - SDRUŽENÝ OBJEKT</t>
  </si>
  <si>
    <t>dl_hrazení_Big_Bag</t>
  </si>
  <si>
    <t>délka hrazení Big-Bag</t>
  </si>
  <si>
    <t>28,8</t>
  </si>
  <si>
    <t>počet_mat</t>
  </si>
  <si>
    <t>počet materiálů big-bagů</t>
  </si>
  <si>
    <t>32</t>
  </si>
  <si>
    <t>počet_mtž</t>
  </si>
  <si>
    <t>počet montáží big-bagů</t>
  </si>
  <si>
    <t>Mat_a_Mtž_celkem</t>
  </si>
  <si>
    <t>cena celkem za materiákl a montáž Big-Bagů</t>
  </si>
  <si>
    <t>Kč</t>
  </si>
  <si>
    <t>46897,6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</si>
  <si>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</si>
  <si>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</si>
  <si>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</si>
  <si>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</si>
  <si>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</si>
  <si>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>PSV - Práce a dodávky PSV</t>
  </si>
  <si>
    <t xml:space="preserve">    762 - Konstrukce tesařské</t>
  </si>
  <si>
    <t xml:space="preserve">    767 - Konstrukce zámečnické</t>
  </si>
  <si>
    <t>115001105</t>
  </si>
  <si>
    <t>Převedení vody potrubím průměru DN přes 300 do 600</t>
  </si>
  <si>
    <t>-1302398183</t>
  </si>
  <si>
    <t>https://podminky.urs.cz/item/CS_URS_2021_01/115001105</t>
  </si>
  <si>
    <t>převedení vody pro ochranu stavby</t>
  </si>
  <si>
    <t>předpoklad úseku sdružený objekt - vývařiště, odhad</t>
  </si>
  <si>
    <t>30,00</t>
  </si>
  <si>
    <t>115101201</t>
  </si>
  <si>
    <t>Čerpání vody na dopravní výšku do 10 m s uvažovaným průměrným přítokem do 500 l/min</t>
  </si>
  <si>
    <t>hod</t>
  </si>
  <si>
    <t>1107776126</t>
  </si>
  <si>
    <t>https://podminky.urs.cz/item/CS_URS_2021_01/115101201</t>
  </si>
  <si>
    <t>dle STZ - v případě výskytu srážkových vod, mobilní čerpací technika, odhad 15 dní</t>
  </si>
  <si>
    <t>15*10</t>
  </si>
  <si>
    <t>115101301</t>
  </si>
  <si>
    <t>Pohotovost záložní čerpací soupravy pro dopravní výšku do 10 m s uvažovaným průměrným přítokem do 500 l/min</t>
  </si>
  <si>
    <t>den</t>
  </si>
  <si>
    <t>-447574103</t>
  </si>
  <si>
    <t>https://podminky.urs.cz/item/CS_URS_2021_01/115101301</t>
  </si>
  <si>
    <t>dle STZ - v případě výskytu srážkových vod, mobilní čerpací technika, odhad</t>
  </si>
  <si>
    <t>131251104</t>
  </si>
  <si>
    <t>Hloubení nezapažených jam a zářezů strojně s urovnáním dna do předepsaného profilu a spádu v hornině třídy těžitelnosti I skupiny 3 přes 100 do 500 m3</t>
  </si>
  <si>
    <t>-991242038</t>
  </si>
  <si>
    <t>https://podminky.urs.cz/item/CS_URS_2021_01/131251104</t>
  </si>
  <si>
    <t>základ sdruženého objektu vč. vývařiště</t>
  </si>
  <si>
    <t>33,00"m2"*7,00</t>
  </si>
  <si>
    <t>část koryta za vývařištěm opevněná záhozem z LK</t>
  </si>
  <si>
    <t>pl_zához_LK_za_vývar*tl_zához_LK_za_vývar</t>
  </si>
  <si>
    <t>15311614R</t>
  </si>
  <si>
    <t>Dočasné hrazení z protipovodňových vaků Big-Bag zřízení</t>
  </si>
  <si>
    <t>-182138663</t>
  </si>
  <si>
    <t>zajištění prostoru stavby proti vniku vodu</t>
  </si>
  <si>
    <t>předpoklad délky 19,00m pro sdružený objekt, 9,00m pro vývařiště, odhad</t>
  </si>
  <si>
    <t>délka hrazení cca 1x 19,00+9,00=28,00m (28,00:0,90=31,11=&gt;32x) pracovního prostoru</t>
  </si>
  <si>
    <t>0,90*32</t>
  </si>
  <si>
    <t>Výpočet ceny hrazení:</t>
  </si>
  <si>
    <t>Počet mat big-bag (použití 1x)</t>
  </si>
  <si>
    <t>Počet mtž big-bag</t>
  </si>
  <si>
    <t>"mat big-bag" počet_mat*250</t>
  </si>
  <si>
    <t>"mtž big-bag" počet_mtž*180</t>
  </si>
  <si>
    <t>"mat dřev.rám" ((počet_mat*0,90*4)*2*0,10*0,02)*1,05*7500</t>
  </si>
  <si>
    <t>"mtž dřev.rám" počet_mtž*95</t>
  </si>
  <si>
    <t>"mat výplň ŠP 0-4mm" počet_mat*(0,90*0,90*0,90)*2,00"t"*425"Kč/t vč.dopravy"</t>
  </si>
  <si>
    <t>"mtž výplně - 1h JCB" počet_mtž*0,25*830</t>
  </si>
  <si>
    <t>Materiál a montáž hrazení big-bag</t>
  </si>
  <si>
    <t>Mat_a_Mtž_celkem/dl_hrazení_Big_Bag*1,05 "5% rezerva"</t>
  </si>
  <si>
    <t>Cena hrazení big-bag/1bm</t>
  </si>
  <si>
    <t>15311624R</t>
  </si>
  <si>
    <t>Dočasné hrazení z protipovodňových vaků Big-Bag odstranění</t>
  </si>
  <si>
    <t>976184313</t>
  </si>
  <si>
    <t>-754918129</t>
  </si>
  <si>
    <t>-381711671</t>
  </si>
  <si>
    <t>329474425</t>
  </si>
  <si>
    <t>174151101</t>
  </si>
  <si>
    <t>Zásyp sypaninou z jakékoliv horniny strojně s uložením výkopku ve vrstvách se zhutněním jam, šachet, rýh nebo kolem objektů v těchto vykopávkách</t>
  </si>
  <si>
    <t>-1921555217</t>
  </si>
  <si>
    <t>https://podminky.urs.cz/item/CS_URS_2021_01/174151101</t>
  </si>
  <si>
    <t>29,00"m2"*7,00</t>
  </si>
  <si>
    <t>odpočet kcí:</t>
  </si>
  <si>
    <t>základ sdruženého objektu - kce příčné</t>
  </si>
  <si>
    <t>-1,70"m2"*2,50</t>
  </si>
  <si>
    <t>-0,30"m2"*2,50</t>
  </si>
  <si>
    <t>-0,90"m2"*2,50</t>
  </si>
  <si>
    <t>základ sdruženého objektu - kce podélné</t>
  </si>
  <si>
    <t>-16,90"m2"*0,50*2</t>
  </si>
  <si>
    <t>vývařiště - dlažba z Lk vč. bet. lože a výstupního prahu</t>
  </si>
  <si>
    <t>-3,80"m2"*4,40</t>
  </si>
  <si>
    <t>bilance výkopku:</t>
  </si>
  <si>
    <t>-V_zásypy_celk</t>
  </si>
  <si>
    <t>2123729732</t>
  </si>
  <si>
    <t>vývařiště</t>
  </si>
  <si>
    <t>Zakládání</t>
  </si>
  <si>
    <t>274391130R</t>
  </si>
  <si>
    <t>Montáž a dodávka gumových podkladních pásů volně položených vodorovně nebo svisle</t>
  </si>
  <si>
    <t>231577998</t>
  </si>
  <si>
    <t>dle b.7 - přemostění skluzu</t>
  </si>
  <si>
    <t>(0,25+0,15)*3,00*2</t>
  </si>
  <si>
    <t>291211119R.1</t>
  </si>
  <si>
    <t>Montáž silničních panelů ze železobetonu (bez lože)</t>
  </si>
  <si>
    <t>-2147452129</t>
  </si>
  <si>
    <t>1,50*3,00*2</t>
  </si>
  <si>
    <t>59381003</t>
  </si>
  <si>
    <t>panel silniční 3,00x1,50x0,15m</t>
  </si>
  <si>
    <t>1390180837</t>
  </si>
  <si>
    <t>https://podminky.urs.cz/item/CS_URS_2021_01/59381003</t>
  </si>
  <si>
    <t>Svislé a kompletní konstrukce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</si>
  <si>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</si>
  <si>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</si>
  <si>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1692749756</t>
  </si>
  <si>
    <t>https://podminky.urs.cz/item/CS_URS_2021_01/321311115</t>
  </si>
  <si>
    <t>dle b.7 - betonové lože tl. 200mm pod dlažbu vývařiště:</t>
  </si>
  <si>
    <t>dno vývařiště</t>
  </si>
  <si>
    <t>0,20*(2,00+2,50)/2*6,00</t>
  </si>
  <si>
    <t>svahy vývařiště</t>
  </si>
  <si>
    <t>0,20*(6,90"m2"*1,414)*2</t>
  </si>
  <si>
    <t>0,20*1,30"m2"*1,414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</si>
  <si>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</si>
  <si>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</si>
  <si>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-805015139</t>
  </si>
  <si>
    <t>https://podminky.urs.cz/item/CS_URS_2021_01/321311116</t>
  </si>
  <si>
    <t>dle b.7 - bet. kce výstupního prahu vývařiště</t>
  </si>
  <si>
    <t>1,132"m2"*3,20</t>
  </si>
  <si>
    <t>((1,132+1,580)"m2"/2*0,50)*2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</si>
  <si>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</si>
  <si>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</si>
  <si>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1893385959</t>
  </si>
  <si>
    <t>https://podminky.urs.cz/item/CS_URS_2021_01/321321116</t>
  </si>
  <si>
    <t>dle b.7 - žb kce sdruženého objektu</t>
  </si>
  <si>
    <t>část kce pod úrovní dna - svislé stěny</t>
  </si>
  <si>
    <t>0,50*(12,10+3,00)*2*2,20</t>
  </si>
  <si>
    <t>0,50*2,50*2,20</t>
  </si>
  <si>
    <t>část kce pod úrovní dna - deska</t>
  </si>
  <si>
    <t>0,30*3,50*12,60</t>
  </si>
  <si>
    <t>část kce nad úrovní dna - podélné stěny</t>
  </si>
  <si>
    <t>0,50*17,67"m2"*2</t>
  </si>
  <si>
    <t>část kce nad úrovní dna - boční stěna</t>
  </si>
  <si>
    <t>0,50*3,00*0,90</t>
  </si>
  <si>
    <t>odpočet objemu dlužové stěny</t>
  </si>
  <si>
    <t>-0,50*0,40*0,90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</si>
  <si>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</si>
  <si>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</si>
  <si>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-1631301612</t>
  </si>
  <si>
    <t>https://podminky.urs.cz/item/CS_URS_2021_01/321351010</t>
  </si>
  <si>
    <t>((12,10+3,00)*2*2,20)*2</t>
  </si>
  <si>
    <t>-0,50*2,20*2</t>
  </si>
  <si>
    <t>(2,50*2,20)*2</t>
  </si>
  <si>
    <t>0,30*(3,50+12,60)*2</t>
  </si>
  <si>
    <t>(17,67"m2"*2+0,50*0,90+0,50*1,80)*2</t>
  </si>
  <si>
    <t>3,00*0,90*2</t>
  </si>
  <si>
    <t>(3,20+1,30+(1,30+1,70)/2*2)*2</t>
  </si>
  <si>
    <t>0,50*1,70*2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</si>
  <si>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</si>
  <si>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</si>
  <si>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-61105292</t>
  </si>
  <si>
    <t>https://podminky.urs.cz/item/CS_URS_2021_01/321352010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</si>
  <si>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</si>
  <si>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</si>
  <si>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2025026857</t>
  </si>
  <si>
    <t>https://podminky.urs.cz/item/CS_URS_2021_01/321366111</t>
  </si>
  <si>
    <t>dle b.7 - žb kce sdruženého objektu, odhad</t>
  </si>
  <si>
    <t>V_žb_kcí_VS*15"kg/m3"/1000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</si>
  <si>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</si>
  <si>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</si>
  <si>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-1340874971</t>
  </si>
  <si>
    <t>https://podminky.urs.cz/item/CS_URS_2021_01/321368211</t>
  </si>
  <si>
    <t>dle b.7 - žb kce sdruženého objektu - KARI 100x100x8mm, odhad</t>
  </si>
  <si>
    <t>V_žb_kcí_VS*40"kg/m3"/1000</t>
  </si>
  <si>
    <t>-742858731</t>
  </si>
  <si>
    <t>opevnění části koryta za vývařištěm</t>
  </si>
  <si>
    <t>13,000</t>
  </si>
  <si>
    <t>0,50</t>
  </si>
  <si>
    <t>1897410634</t>
  </si>
  <si>
    <t>465512127</t>
  </si>
  <si>
    <t>Dlažba z lomového kamene lomařsky upraveného na sucho se zalitím spár cementovou maltou, tl. kamene 200 mm</t>
  </si>
  <si>
    <t>-1864986556</t>
  </si>
  <si>
    <t>https://podminky.urs.cz/item/CS_URS_2021_01/465512127</t>
  </si>
  <si>
    <t>dle b.7 - dlažba vývařiště:</t>
  </si>
  <si>
    <t>(2,00+2,50)/2*6,00</t>
  </si>
  <si>
    <t>vodorovná plocha výstupního prahu</t>
  </si>
  <si>
    <t>0,50*3,15</t>
  </si>
  <si>
    <t>(6,90"m2"*1,414)*2</t>
  </si>
  <si>
    <t>1,30"m2"*1,414</t>
  </si>
  <si>
    <t>šikmé plochy výstupního prahu</t>
  </si>
  <si>
    <t>(0,20"m2"*1,414)*2</t>
  </si>
  <si>
    <t>Úpravy povrchů, podlahy a osazování výplní</t>
  </si>
  <si>
    <t>62761111R</t>
  </si>
  <si>
    <t>Ochranný nátěr dvojnásobný jílovým mlékem povrchů betonových konstrukcí vnějších</t>
  </si>
  <si>
    <t>503262117</t>
  </si>
  <si>
    <t>dle STZ - nátěr povrchu betonu na styku s těsnící zeminou</t>
  </si>
  <si>
    <t>18,00*2</t>
  </si>
  <si>
    <t>Trubní vedení</t>
  </si>
  <si>
    <t>899713129R</t>
  </si>
  <si>
    <t>Výstražný ocelový sloupek vč. základové patky 300/300/800mm z betonu C20/25 a zemních prací</t>
  </si>
  <si>
    <t>-437402176</t>
  </si>
  <si>
    <t>dle STZ - pro zamezení vjezdu na přechod přes skluz sdruženého objektu</t>
  </si>
  <si>
    <t>Ostatní konstrukce a práce, bourání</t>
  </si>
  <si>
    <t>27</t>
  </si>
  <si>
    <t>934956122</t>
  </si>
  <si>
    <t>Přepadová a ochranná zařízení nádrží dřevěná hradítka (dluže požeráku) š.150 mm, bez nátěru, s potřebným kováním z dubového dřeva, tl. 30 mm</t>
  </si>
  <si>
    <t>-63998550</t>
  </si>
  <si>
    <t>https://podminky.urs.cz/item/CS_URS_2021_01/934956122</t>
  </si>
  <si>
    <t>dle b.7 - dvojitá dlužová stěna sdruženého objektu</t>
  </si>
  <si>
    <t>0,40*(567,20-566,05)*2</t>
  </si>
  <si>
    <t>28</t>
  </si>
  <si>
    <t>936501111</t>
  </si>
  <si>
    <t>Limnigrafická lať osazená v jakémkoliv sklonu</t>
  </si>
  <si>
    <t>1437245564</t>
  </si>
  <si>
    <t>https://podminky.urs.cz/item/CS_URS_2021_01/936501111</t>
  </si>
  <si>
    <t>osazení do konstrukce sdruženého objektu</t>
  </si>
  <si>
    <t>1,90</t>
  </si>
  <si>
    <t>29</t>
  </si>
  <si>
    <t>9369901R</t>
  </si>
  <si>
    <t>Přelivná hrana z žulového tvarového kamene (r=0,25m)</t>
  </si>
  <si>
    <t>612227744</t>
  </si>
  <si>
    <t xml:space="preserve">dle b.7 </t>
  </si>
  <si>
    <t>(0,50+4,65+0,25)*2+(2,50+0,50)</t>
  </si>
  <si>
    <t>30</t>
  </si>
  <si>
    <t>985331215</t>
  </si>
  <si>
    <t>Dodatečné vlepování betonářské výztuže včetně vyvrtání a vyčištění otvoru chemickou maltou průměr výztuže 16 mm</t>
  </si>
  <si>
    <t>-281041563</t>
  </si>
  <si>
    <t>https://podminky.urs.cz/item/CS_URS_2021_01/985331215</t>
  </si>
  <si>
    <t>dle b.7 - kotvení žulových tvarových kamenů přelivné hrany (dl. 13,80m) ocelovými trny J 16mm, hl. otvoru 200mm, 2ks/500mm</t>
  </si>
  <si>
    <t>(13*4+2+1)*0,20</t>
  </si>
  <si>
    <t>31</t>
  </si>
  <si>
    <t>130210159R</t>
  </si>
  <si>
    <t>tyč ocelová žebírková jakost BSt 500S (10 505) výztuž do betonu D 16mm - žárově zinkováno</t>
  </si>
  <si>
    <t>-898315805</t>
  </si>
  <si>
    <t>dle b.7 - ocelové trny J 16mm dl. 300mm pro kotvení žulových tvarových kamenů přelivné hrany (dl. 13,80m), 1,58kg/bm</t>
  </si>
  <si>
    <t>(13*4+2+1)*0,30*1,58/1000*1,05</t>
  </si>
  <si>
    <t>-506111317</t>
  </si>
  <si>
    <t>PSV</t>
  </si>
  <si>
    <t>Práce a dodávky PSV</t>
  </si>
  <si>
    <t>762</t>
  </si>
  <si>
    <t>Konstrukce tesařské</t>
  </si>
  <si>
    <t>33</t>
  </si>
  <si>
    <t>762083191R</t>
  </si>
  <si>
    <t>Práce společné pro tesařské konstrukce impregnace řeziva tlaková proti dřevokaznému hmyzu, houbám a plísním, třída ohrožení 3 a 4 (dřevo v exteriéru)</t>
  </si>
  <si>
    <t>1145238899</t>
  </si>
  <si>
    <t>dvojitá dlužová stěna sdruženého objektu</t>
  </si>
  <si>
    <t>(0,40+2*0,038)*(567,20-566,05+0,038)*0,03*2</t>
  </si>
  <si>
    <t>767</t>
  </si>
  <si>
    <t>Konstrukce zámečnické</t>
  </si>
  <si>
    <t>34</t>
  </si>
  <si>
    <t>767995111</t>
  </si>
  <si>
    <t>Montáž ostatních atypických zámečnických konstrukcí hmotnosti do 5 kg</t>
  </si>
  <si>
    <t>-756482469</t>
  </si>
  <si>
    <t>https://podminky.urs.cz/item/CS_URS_2021_01/767995111</t>
  </si>
  <si>
    <t>manipulační lávka - zábradlí z OTB d40mm, 2,820kg/m:</t>
  </si>
  <si>
    <t>zábradlí - sloupky</t>
  </si>
  <si>
    <t>1,10*2,820*10</t>
  </si>
  <si>
    <t>zábradlí - horní madlo</t>
  </si>
  <si>
    <t>0,96*2,820*1</t>
  </si>
  <si>
    <t>1,35*2,820*2</t>
  </si>
  <si>
    <t>zábradlí - mezimadlo</t>
  </si>
  <si>
    <t>dvojitá dlužová stěna sdruženého objektu - vodící drážky z U 50, 5,59kg/m:</t>
  </si>
  <si>
    <t>vodorovné</t>
  </si>
  <si>
    <t>(0,40+2*0,038)*2*5,59</t>
  </si>
  <si>
    <t>zábradlí nad vývařištěm - z OTB d40mm, 2,820kg/m:</t>
  </si>
  <si>
    <t>sloupky</t>
  </si>
  <si>
    <t>1,10*2,820*5</t>
  </si>
  <si>
    <t>mezimadlo</t>
  </si>
  <si>
    <t>35</t>
  </si>
  <si>
    <t>767995112</t>
  </si>
  <si>
    <t>Montáž ostatních atypických zámečnických konstrukcí hmotnosti přes 5 do 10 kg</t>
  </si>
  <si>
    <t>181203766</t>
  </si>
  <si>
    <t>https://podminky.urs.cz/item/CS_URS_2021_01/767995112</t>
  </si>
  <si>
    <t>3,50*2,820*4</t>
  </si>
  <si>
    <t>2,32*2,820*6</t>
  </si>
  <si>
    <t>dvojitá dlužová stěna sdruženého objektu z U 50 - vodící drážky, 5,59kg/m:</t>
  </si>
  <si>
    <t>svislé</t>
  </si>
  <si>
    <t>(1,15+0,038)*4*5,59</t>
  </si>
  <si>
    <t>horní madlo</t>
  </si>
  <si>
    <t>2,40*2,820*2</t>
  </si>
  <si>
    <t>2,70*2,82*1</t>
  </si>
  <si>
    <t>36</t>
  </si>
  <si>
    <t>767995113</t>
  </si>
  <si>
    <t>Montáž ostatních atypických zámečnických konstrukcí hmotnosti přes 10 do 20 kg</t>
  </si>
  <si>
    <t>686407727</t>
  </si>
  <si>
    <t>https://podminky.urs.cz/item/CS_URS_2021_01/767995113</t>
  </si>
  <si>
    <t>manipulační lávka - nosná kce z U140, 16kg/m:</t>
  </si>
  <si>
    <t>vodorovné nosníky příčné</t>
  </si>
  <si>
    <t>1,00*16*3</t>
  </si>
  <si>
    <t>podpěrná kce - nosníky svislé</t>
  </si>
  <si>
    <t>0,85*16*4</t>
  </si>
  <si>
    <t>37</t>
  </si>
  <si>
    <t>767995114</t>
  </si>
  <si>
    <t>Montáž ostatních atypických zámečnických konstrukcí hmotnosti přes 20 do 50 kg</t>
  </si>
  <si>
    <t>145758558</t>
  </si>
  <si>
    <t>https://podminky.urs.cz/item/CS_URS_2021_01/767995114</t>
  </si>
  <si>
    <t>manipulační lávka - podlaha z pororoštu tl. 40mm</t>
  </si>
  <si>
    <t>1,00*6,95*35</t>
  </si>
  <si>
    <t>38</t>
  </si>
  <si>
    <t>767995115</t>
  </si>
  <si>
    <t>Montáž ostatních atypických zámečnických konstrukcí hmotnosti přes 50 do 100 kg</t>
  </si>
  <si>
    <t>670178349</t>
  </si>
  <si>
    <t>https://podminky.urs.cz/item/CS_URS_2021_01/767995115</t>
  </si>
  <si>
    <t>vodorovné nosníky podélné</t>
  </si>
  <si>
    <t>3,50*16*4</t>
  </si>
  <si>
    <t>podpěrná kce - nosníky příčné</t>
  </si>
  <si>
    <t>3,14*16*3</t>
  </si>
  <si>
    <t>39</t>
  </si>
  <si>
    <t>130108109R1</t>
  </si>
  <si>
    <t>ocel profilová UPN 50 jakost 11 375 - žárově zinkováno</t>
  </si>
  <si>
    <t>128</t>
  </si>
  <si>
    <t>-1199491586</t>
  </si>
  <si>
    <t>(0,40+2*0,038)*2*5,59/1000*1,05</t>
  </si>
  <si>
    <t>(1,15+0,038)*4*5,59/1000*1,05</t>
  </si>
  <si>
    <t>40</t>
  </si>
  <si>
    <t>130108209R1</t>
  </si>
  <si>
    <t>ocel profilová UPN 140 jakost 11 375 - žárově zinkováno</t>
  </si>
  <si>
    <t>2053877306</t>
  </si>
  <si>
    <t>manipulační lávka - nosná kce z U 140, 16kg/m:</t>
  </si>
  <si>
    <t>3,50*16*4/1000*1,05</t>
  </si>
  <si>
    <t>1,00*16*3/1000*1,05</t>
  </si>
  <si>
    <t>3,14*16*3/1000*1,05</t>
  </si>
  <si>
    <t>0,85*16*4/1000*1,05</t>
  </si>
  <si>
    <t>41</t>
  </si>
  <si>
    <t>140310250R</t>
  </si>
  <si>
    <t>trubka ocelová podélně svařovaná hladká jakost 11 343 40,0x3mm - žárově zinkováno</t>
  </si>
  <si>
    <t>-597787337</t>
  </si>
  <si>
    <t>1,10*2,820*10/1000*1,05</t>
  </si>
  <si>
    <t>3,50*2,820*4/1000*1,05</t>
  </si>
  <si>
    <t>0,96*2,820*1/1000*1,05</t>
  </si>
  <si>
    <t>1,35*2,820*2/1000*1,05</t>
  </si>
  <si>
    <t>2,32*2,820*6/1000*1,05</t>
  </si>
  <si>
    <t>1,10*2,820*5/1000*1,05</t>
  </si>
  <si>
    <t>2,40*2,820*2/1000*1,05</t>
  </si>
  <si>
    <t>2,70*2,820*1/1000*1,05</t>
  </si>
  <si>
    <t>42</t>
  </si>
  <si>
    <t>553470161R.1</t>
  </si>
  <si>
    <t>rošt podlahový PZN velikost 30/3 mm, tl. 40mm, žárově zinkováno (pororošt)</t>
  </si>
  <si>
    <t>700935625</t>
  </si>
  <si>
    <t>manipulační lávka - podlaha z pororoštu tl. 40mm, 35kg/m2</t>
  </si>
  <si>
    <t>1,00*6,95*35/1000*1,05</t>
  </si>
  <si>
    <t>43</t>
  </si>
  <si>
    <t>998767101</t>
  </si>
  <si>
    <t>Přesun hmot pro zámečnické konstrukce stanovený z hmotnosti přesunovaného materiálu vodorovná dopravní vzdálenost do 50 m v objektech výšky do 6 m</t>
  </si>
  <si>
    <t>-1414102668</t>
  </si>
  <si>
    <t>https://podminky.urs.cz/item/CS_URS_2021_01/998767101</t>
  </si>
  <si>
    <t>pl_křovin_nad_500</t>
  </si>
  <si>
    <t>plocha smýcených křovin a stromů d&lt;100mm pl. nad 500m2</t>
  </si>
  <si>
    <t>2300</t>
  </si>
  <si>
    <t>1300</t>
  </si>
  <si>
    <t>1000</t>
  </si>
  <si>
    <t>1222</t>
  </si>
  <si>
    <t>77</t>
  </si>
  <si>
    <t>107</t>
  </si>
  <si>
    <t>poč_list_d900</t>
  </si>
  <si>
    <t>počet stromů listnatých průměru kmene do 900mm</t>
  </si>
  <si>
    <t>SO 20 - MVN4</t>
  </si>
  <si>
    <t>SO 20.0 - KÁCENÍ STROMŮ A MÝCENÍ NÁLETOVÝCH DŘEVIN</t>
  </si>
  <si>
    <t>951240923</t>
  </si>
  <si>
    <t>"plocha1 =" 1300,00</t>
  </si>
  <si>
    <t>"plocha2 =" 1000,00</t>
  </si>
  <si>
    <t>-1800944439</t>
  </si>
  <si>
    <t>2098002974</t>
  </si>
  <si>
    <t>-530460754</t>
  </si>
  <si>
    <t>1121001R4</t>
  </si>
  <si>
    <t>Zpracování dřevní hmoty D kmene přes 700 do 900mm, vč. manipulace do 50m</t>
  </si>
  <si>
    <t>-420306025</t>
  </si>
  <si>
    <t>856234621</t>
  </si>
  <si>
    <t>1150</t>
  </si>
  <si>
    <t>72</t>
  </si>
  <si>
    <t>-1424101384</t>
  </si>
  <si>
    <t>-730602043</t>
  </si>
  <si>
    <t>65</t>
  </si>
  <si>
    <t>112101104</t>
  </si>
  <si>
    <t>Odstranění stromů s odřezáním kmene a s odvětvením listnatých, průměru kmene přes 700 do 900 mm</t>
  </si>
  <si>
    <t>1158085988</t>
  </si>
  <si>
    <t>https://podminky.urs.cz/item/CS_URS_2021_01/112101104</t>
  </si>
  <si>
    <t>-2137159764</t>
  </si>
  <si>
    <t>1300631273</t>
  </si>
  <si>
    <t>-1618320828</t>
  </si>
  <si>
    <t>-1772086531</t>
  </si>
  <si>
    <t>-590620182</t>
  </si>
  <si>
    <t>-1008441940</t>
  </si>
  <si>
    <t>-987691047</t>
  </si>
  <si>
    <t>112251104</t>
  </si>
  <si>
    <t>Odstranění pařezů strojně s jejich vykopáním, vytrháním nebo odstřelením průměru přes 700 do 900 mm</t>
  </si>
  <si>
    <t>1092249673</t>
  </si>
  <si>
    <t>https://podminky.urs.cz/item/CS_URS_2021_01/112251104</t>
  </si>
  <si>
    <t>-952773941</t>
  </si>
  <si>
    <t>1543057020</t>
  </si>
  <si>
    <t>-2118432797</t>
  </si>
  <si>
    <t>162201424</t>
  </si>
  <si>
    <t>Vodorovné přemístění větví, kmenů nebo pařezů s naložením, složením a dopravou do 1000 m pařezů, průměru přes 700 do 900 mm</t>
  </si>
  <si>
    <t>-1824901535</t>
  </si>
  <si>
    <t>https://podminky.urs.cz/item/CS_URS_2021_01/162201424</t>
  </si>
  <si>
    <t>687274990</t>
  </si>
  <si>
    <t>1595426183</t>
  </si>
  <si>
    <t>1579695923</t>
  </si>
  <si>
    <t>162301974</t>
  </si>
  <si>
    <t>Vodorovné přemístění větví, kmenů nebo pařezů s naložením, složením a dopravou Příplatek k cenám za každých dalších i započatých 1000 m přes 1000 m pařezů, průměru přes 700 do 900 mm</t>
  </si>
  <si>
    <t>-1961010108</t>
  </si>
  <si>
    <t>https://podminky.urs.cz/item/CS_URS_2021_01/162301974</t>
  </si>
  <si>
    <t>poč_list_d900*1</t>
  </si>
  <si>
    <t>969,1</t>
  </si>
  <si>
    <t>1029,2</t>
  </si>
  <si>
    <t>3948,1</t>
  </si>
  <si>
    <t>SO 20.1 - TVAROVÁNÍ ZÁTOPY</t>
  </si>
  <si>
    <t>103408015</t>
  </si>
  <si>
    <t>"PF01:" 09,66000 "m2" * 40,00"m"</t>
  </si>
  <si>
    <t>"PF02:" 10,00000 "m2" * 37,00"m"</t>
  </si>
  <si>
    <t>"PF03:" 08,80000"m2" * 31,00"m"</t>
  </si>
  <si>
    <t>-369637585</t>
  </si>
  <si>
    <t>"PF01:" 37,36750 "m2" * 40,00"m"</t>
  </si>
  <si>
    <t>"PF02:" 35,75135 "m2" * 37,00"m"</t>
  </si>
  <si>
    <t>"PF03:" 36,47097 "m2" * 31,00"m"</t>
  </si>
  <si>
    <t>část objemu z vytěžené zeminy bude použita do násypu hráze v SO 20.2 Hráz (nedostatek objemu zeminy):</t>
  </si>
  <si>
    <t>969,10</t>
  </si>
  <si>
    <t>2113734925</t>
  </si>
  <si>
    <t>1249621954</t>
  </si>
  <si>
    <t>327236147</t>
  </si>
  <si>
    <t>-1428117256</t>
  </si>
  <si>
    <t>5200,00</t>
  </si>
  <si>
    <t>91</t>
  </si>
  <si>
    <t>273</t>
  </si>
  <si>
    <t>450,267</t>
  </si>
  <si>
    <t>1352,2</t>
  </si>
  <si>
    <t>1167,6</t>
  </si>
  <si>
    <t>SO 20.2 - HRÁZ</t>
  </si>
  <si>
    <t>-969,1</t>
  </si>
  <si>
    <t>111,41</t>
  </si>
  <si>
    <t>40,95</t>
  </si>
  <si>
    <t>67,54</t>
  </si>
  <si>
    <t>219,9</t>
  </si>
  <si>
    <t>1550,7</t>
  </si>
  <si>
    <t>680495248</t>
  </si>
  <si>
    <t>"ŘEZ 01:" 2,80 "m2" * 22,00"m"</t>
  </si>
  <si>
    <t>"ŘEZ 02:" 3,80 "m2" * 26,00"m"</t>
  </si>
  <si>
    <t>"ŘEZ 03:" 3,50 "m2" * 17,00"m"</t>
  </si>
  <si>
    <t>-331071716</t>
  </si>
  <si>
    <t>"ŘEZ 01:" 19,70 "m2" * 22,00"m"</t>
  </si>
  <si>
    <t>"ŘEZ 02:" 26,30 "m2" * 26,00"m"</t>
  </si>
  <si>
    <t>"ŘEZ 03:" 25,50 "m2" * 17,00"m"</t>
  </si>
  <si>
    <t>1889940850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</si>
  <si>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</si>
  <si>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</si>
  <si>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-1457076014</t>
  </si>
  <si>
    <t>https://podminky.urs.cz/item/CS_URS_2021_01/162351103</t>
  </si>
  <si>
    <t>část chybějícího objemu zeminy z meziskládky v místě stavby z SO 20.1 Tvarování zátopy do násypu hráze</t>
  </si>
  <si>
    <t>798686563</t>
  </si>
  <si>
    <t>1042026482</t>
  </si>
  <si>
    <t>část chybějícího objemu zeminy na meziskládce v místě stavby z SO 20.1 Tvarování zátopy k přemístění do násypu hráze</t>
  </si>
  <si>
    <t>-192324860</t>
  </si>
  <si>
    <t>"ŘEZ 01:" 12,90 "m2" * 22,00"m"</t>
  </si>
  <si>
    <t>"ŘEZ 02:" 27,10 "m2" * 26,00"m"</t>
  </si>
  <si>
    <t>"ŘEZ 03:" 21,40 "m2" * 17,00"m"</t>
  </si>
  <si>
    <t>"ŘEZ 01:" 15,10 "m2" * 22,00"m"</t>
  </si>
  <si>
    <t>"ŘEZ 02:" 20,10 "m2" * 26,00"m"</t>
  </si>
  <si>
    <t>"ŘEZ 03:" 18,40 "m2" * 17,00"m"</t>
  </si>
  <si>
    <t>bilance zeminy (nedostatek objemu zeminy - bude použita část objemu z těžby v zátopě SO 20.1):</t>
  </si>
  <si>
    <t>-115683931</t>
  </si>
  <si>
    <t>"ŘEZ 01:" 17,10 "m" * 22,00"m"</t>
  </si>
  <si>
    <t>"ŘEZ 02:" 25,10 "m" * 26,00"m"</t>
  </si>
  <si>
    <t>"ŘEZ 03:" 23,40 "m" * 17,00"m"</t>
  </si>
  <si>
    <t>-1134855103</t>
  </si>
  <si>
    <t>1992708929</t>
  </si>
  <si>
    <t>1253798039</t>
  </si>
  <si>
    <t>-1767054884</t>
  </si>
  <si>
    <t>"ŘEZ 01:" 12,00 "m" * 22,00"m"</t>
  </si>
  <si>
    <t>"ŘEZ 02:" 19,00 "m" * 26,00"m"</t>
  </si>
  <si>
    <t>"ŘEZ 03:" 16,80 "m" * 17,00"m"</t>
  </si>
  <si>
    <t>-916070277</t>
  </si>
  <si>
    <t>-1361906881</t>
  </si>
  <si>
    <t>-2094539074</t>
  </si>
  <si>
    <t>(š_zpev_koruny_hráze+1*0,25)*dl_hráze</t>
  </si>
  <si>
    <t>"objem humózní zeminy pro prosyp zpevnění koruny hráze =" (š_zpev_koruny_hráze+1*0,25)*dl_hráze*0,15</t>
  </si>
  <si>
    <t>1660097874</t>
  </si>
  <si>
    <t>-288217505</t>
  </si>
  <si>
    <t>273*0,025 'Přepočtené koeficientem množství</t>
  </si>
  <si>
    <t>1258914430</t>
  </si>
  <si>
    <t>-496840681</t>
  </si>
  <si>
    <t>450,267*0,025 'Přepočtené koeficientem množství</t>
  </si>
  <si>
    <t>182351123</t>
  </si>
  <si>
    <t>Rozprostření a urovnání ornice ve svahu sklonu přes 1:5 strojně při souvislé ploše přes 100 do 500 m2, tl. vrstvy do 200 mm</t>
  </si>
  <si>
    <t>159649839</t>
  </si>
  <si>
    <t>https://podminky.urs.cz/item/CS_URS_2021_01/182351123</t>
  </si>
  <si>
    <t>"ŘEZ 01:" 0,93 "m2" * 22,00"m"</t>
  </si>
  <si>
    <t>"ŘEZ 02:" 1,17 "m2" * 26,00"m"</t>
  </si>
  <si>
    <t>"ŘEZ 03:" 0,98 "m2" * 17,00"m"</t>
  </si>
  <si>
    <t>212751104.9R</t>
  </si>
  <si>
    <t>Trativody z drenážních a melioračních trubek pro meliorace, dočasné nebo odlehčovací drenáže bez zřízení štěrkového lože pod trubky a bez jejich obsypu v otevřeném výkopu trubka flexibilní PVC-U SN 4 celoperforovaná 360° DN 100</t>
  </si>
  <si>
    <t>319070854</t>
  </si>
  <si>
    <t>dle podélného profilu hrázi (b.4) - drenážní potrubí patního drénu</t>
  </si>
  <si>
    <t>38,00+50,60</t>
  </si>
  <si>
    <t>457531112</t>
  </si>
  <si>
    <t>Filtrační vrstvy jakékoliv tloušťky a sklonu z hrubého drceného kameniva bez zhutnění, frakce od 16-63 do 32-63 mm</t>
  </si>
  <si>
    <t>611931507</t>
  </si>
  <si>
    <t>https://podminky.urs.cz/item/CS_URS_2021_01/457531112</t>
  </si>
  <si>
    <t>dle příčných řezů hrází (b.6) - patní drén</t>
  </si>
  <si>
    <t>"ŘEZ 01:" 0,79 "m2" * 22,00"m"</t>
  </si>
  <si>
    <t>"ŘEZ 02:" 0,88 "m2" * 26,00"m"</t>
  </si>
  <si>
    <t>"ŘEZ 03:" 1,16 "m2" * 17,00"m"</t>
  </si>
  <si>
    <t>V_patní_drén_nad_ter</t>
  </si>
  <si>
    <t>"ŘEZ 01:" 2,41 "m2" * 22,00"m"</t>
  </si>
  <si>
    <t>"ŘEZ 02:" 2,33 "m2" * 26,00"m"</t>
  </si>
  <si>
    <t>"ŘEZ 03:" 2,35 "m2" * 17,00"m"</t>
  </si>
  <si>
    <t>1363335034</t>
  </si>
  <si>
    <t>"ŘEZ 01:" 1,28 "m2" * 22,00"m"</t>
  </si>
  <si>
    <t>"ŘEZ 02:" 2,53 "m2" * 26,00"m"</t>
  </si>
  <si>
    <t>"ŘEZ 01:" 0,70 "m2" * 22,00"m"</t>
  </si>
  <si>
    <t>"ŘEZ 02:" 1,40 "m2" * 26,00"m"</t>
  </si>
  <si>
    <t>"ŘEZ 03:" 1,32 "m2" * 17,00"m"</t>
  </si>
  <si>
    <t>457531111</t>
  </si>
  <si>
    <t>Filtrační vrstvy jakékoliv tloušťky a sklonu z hrubého drceného kameniva bez zhutnění, frakce od 4-8 do 22-32 mm</t>
  </si>
  <si>
    <t>-1957050867</t>
  </si>
  <si>
    <t>https://podminky.urs.cz/item/CS_URS_2021_01/457531111</t>
  </si>
  <si>
    <t>dle příčných řezů hrází (b.6) - filtr patního drénu</t>
  </si>
  <si>
    <t>"ŘEZ 01:" 0,22 "m2" * 22,00"m"</t>
  </si>
  <si>
    <t>"ŘEZ 02:" 0,25 "m2" * 26,00"m"</t>
  </si>
  <si>
    <t>"ŘEZ 03:" 0,34 "m2" * 17,00"m"</t>
  </si>
  <si>
    <t>V_filtr_drén_nad_ter</t>
  </si>
  <si>
    <t>"ŘEZ 01:" 1,11 "m2" * 22,00"m"</t>
  </si>
  <si>
    <t>"ŘEZ 02:" 1,10 "m2" * 26,00"m"</t>
  </si>
  <si>
    <t>"ŘEZ 03:" 1,29 "m2" * 17,00"m"</t>
  </si>
  <si>
    <t>457971111</t>
  </si>
  <si>
    <t>Zřízení vrstvy z geotextilie s přesahem bez připevnění k podkladu, s potřebným dočasným zatěžováním včetně zakotvení okraje o sklonu do 10°, šířky geotextilie do 3 m</t>
  </si>
  <si>
    <t>-469413714</t>
  </si>
  <si>
    <t>https://podminky.urs.cz/item/CS_URS_2021_01/457971111</t>
  </si>
  <si>
    <t>"ŘEZ 01:" 2,80 "m" * 22,00"m"</t>
  </si>
  <si>
    <t>"ŘEZ 02:" 2,70 "m" * 26,00"m"</t>
  </si>
  <si>
    <t>"ŘEZ 03:" 3,10 "m" * 17,00"m"</t>
  </si>
  <si>
    <t>69311175</t>
  </si>
  <si>
    <t>geotextilie PP s ÚV stabilizací 500g/m2</t>
  </si>
  <si>
    <t>1868373586</t>
  </si>
  <si>
    <t>https://podminky.urs.cz/item/CS_URS_2021_01/69311175</t>
  </si>
  <si>
    <t>184,5*1,2 'Přepočtené koeficientem množství</t>
  </si>
  <si>
    <t>777810400</t>
  </si>
  <si>
    <t>"ŘEZ 01:" 1,74 "m2" * 22,00"m"</t>
  </si>
  <si>
    <t>"ŘEZ 02:" 2,79 "m2" * 26,00"m"</t>
  </si>
  <si>
    <t>"ŘEZ 03:" 2,60 "m2" * 17,00"m"</t>
  </si>
  <si>
    <t>"ŘEZ 01:" 0,43 "m2" * 22,00"m"</t>
  </si>
  <si>
    <t>"ŘEZ 02:" 1,32 "m2" * 26,00"m"</t>
  </si>
  <si>
    <t>"ŘEZ 03:" 1,26 "m2" * 17,00"m"</t>
  </si>
  <si>
    <t>1453721255</t>
  </si>
  <si>
    <t>"ŘEZ 01:" 05,70 "m" * 22,00"m"</t>
  </si>
  <si>
    <t>"ŘEZ 02:" 12,20 "m" * 26,00"m"</t>
  </si>
  <si>
    <t>"ŘEZ 03:" 11,40 "m" * 17,00"m"</t>
  </si>
  <si>
    <t>184855895</t>
  </si>
  <si>
    <t>š_zpev_koruny_hráze*dl_hráze</t>
  </si>
  <si>
    <t>"délka hráze =" 91,00</t>
  </si>
  <si>
    <t>"objem zpevnění koruny hráze makadamem =" tl_zpev_koruny_hráze*š_zpev_koruny_hráze*dl_hráze</t>
  </si>
  <si>
    <t>-444318663</t>
  </si>
  <si>
    <t>187,03</t>
  </si>
  <si>
    <t>16,655</t>
  </si>
  <si>
    <t>pl_bed_výúst_čelo</t>
  </si>
  <si>
    <t>plocha bednění žb kce výústního čela</t>
  </si>
  <si>
    <t>54,103</t>
  </si>
  <si>
    <t>38,612</t>
  </si>
  <si>
    <t>55,234</t>
  </si>
  <si>
    <t>161,58</t>
  </si>
  <si>
    <t>V_výk_rýh_HI3</t>
  </si>
  <si>
    <t>objem výkopku z hloubení rýh v HI/3 ručně</t>
  </si>
  <si>
    <t>0,294</t>
  </si>
  <si>
    <t>106,64</t>
  </si>
  <si>
    <t>V_žb_sdruž_obj</t>
  </si>
  <si>
    <t>objem žb sdruženého objektu</t>
  </si>
  <si>
    <t>53,345</t>
  </si>
  <si>
    <t>SO 20.3 - SDRUŽENÝ OBJEKT</t>
  </si>
  <si>
    <t>V_žb_výúst_čelo</t>
  </si>
  <si>
    <t>objem žb výústního čela</t>
  </si>
  <si>
    <t>12,913</t>
  </si>
  <si>
    <t>39,6</t>
  </si>
  <si>
    <t>64484,2</t>
  </si>
  <si>
    <t>44</t>
  </si>
  <si>
    <t>-974983744</t>
  </si>
  <si>
    <t>37,00</t>
  </si>
  <si>
    <t>-1823910633</t>
  </si>
  <si>
    <t>-1571256441</t>
  </si>
  <si>
    <t>-1268492600</t>
  </si>
  <si>
    <t>základ sdruženého objektu a vývařiště</t>
  </si>
  <si>
    <t>16,35"m2"*6,00</t>
  </si>
  <si>
    <t>10,58"m2"*6,00</t>
  </si>
  <si>
    <t>132212111</t>
  </si>
  <si>
    <t>Hloubení rýh šířky do 800 mm ručně zapažených i nezapažených, s urovnáním dna do předepsaného profilu a spádu v hornině třídy těžitelnosti I skupiny 3 soudržných</t>
  </si>
  <si>
    <t>141551249</t>
  </si>
  <si>
    <t>https://podminky.urs.cz/item/CS_URS_2021_01/132212111</t>
  </si>
  <si>
    <t>betonový roznášecí pás pro uložení manipulační lávky:</t>
  </si>
  <si>
    <t>1x v koruně hráze</t>
  </si>
  <si>
    <t>0,35*0,80*1,05</t>
  </si>
  <si>
    <t>-692210123</t>
  </si>
  <si>
    <t>předpoklad délky 25,00m pro sdružený objekt, 14,00m pro vývařiště, odhad</t>
  </si>
  <si>
    <t>délka hrazení cca 1x 25,00+14,00=39,00m (39,00:0,90=43,33=&gt;44x) pracovního prostoru</t>
  </si>
  <si>
    <t>0,90*44</t>
  </si>
  <si>
    <t>Mat_a_Mtž_celkem/dl_hrazení_big_bag*1,05 "5% rezerva"</t>
  </si>
  <si>
    <t>-1143840075</t>
  </si>
  <si>
    <t>1944742087</t>
  </si>
  <si>
    <t>-325049373</t>
  </si>
  <si>
    <t>-749964168</t>
  </si>
  <si>
    <t>-1569050315</t>
  </si>
  <si>
    <t>základ sdruženého objektu:</t>
  </si>
  <si>
    <t>16,40"m2"*6,00</t>
  </si>
  <si>
    <t>-0,86"m2"*2,50*2</t>
  </si>
  <si>
    <t>-0,50*1,75*6,00*2</t>
  </si>
  <si>
    <t>vývařiště:</t>
  </si>
  <si>
    <t>1,02"m2"*6,00</t>
  </si>
  <si>
    <t>0,71"m2"*6,00</t>
  </si>
  <si>
    <t>2,11"m2"*6,00</t>
  </si>
  <si>
    <t>-53624246</t>
  </si>
  <si>
    <t>1401391646</t>
  </si>
  <si>
    <t>0,20*2,00*6,00</t>
  </si>
  <si>
    <t>0,20*(11,54"m2"+4,03"m2")*1,414</t>
  </si>
  <si>
    <t>0,20*1,20"m2"*1,414</t>
  </si>
  <si>
    <t>-889507045</t>
  </si>
  <si>
    <t>1,132"m2"*2,80</t>
  </si>
  <si>
    <t>(1,132+2,067)"m2"/2*0,50</t>
  </si>
  <si>
    <t>(1,132+2,067)"m2"/2*1,55</t>
  </si>
  <si>
    <t>-1301570178</t>
  </si>
  <si>
    <t>dle b.7 - žb kce sdruženého objektu:</t>
  </si>
  <si>
    <t>0,50*(5,50+3,00)*2*2,20</t>
  </si>
  <si>
    <t>0,50*6,00*3,50</t>
  </si>
  <si>
    <t>část kce nad úrovní dna</t>
  </si>
  <si>
    <t>0,50*(5,50+3,00)*2*3,15</t>
  </si>
  <si>
    <t>odpočet objemu otvoru pro dlužovou stěnu</t>
  </si>
  <si>
    <t>-0,50*0,40*3,15</t>
  </si>
  <si>
    <t>odpočet objemu otvoru pro navazující rámový propustek</t>
  </si>
  <si>
    <t>-0,50*2,00*2,00</t>
  </si>
  <si>
    <t>dle b.7 - žb kce výústního čela:</t>
  </si>
  <si>
    <t>část nad rámovým propustkem</t>
  </si>
  <si>
    <t>0,50*4,00*2,30-0,50*2,40*2,40</t>
  </si>
  <si>
    <t>část LB</t>
  </si>
  <si>
    <t>0,50*(4,00+2,45)/2*3,30</t>
  </si>
  <si>
    <t>0,50*2,45*0,90</t>
  </si>
  <si>
    <t>část PB</t>
  </si>
  <si>
    <t>0,50*(4,00+2,45)/2*2,35</t>
  </si>
  <si>
    <t>0,50*2,45*0,80</t>
  </si>
  <si>
    <t>2137545641</t>
  </si>
  <si>
    <t>((5,50+3,00)*2*2,20)*2</t>
  </si>
  <si>
    <t>0,50*(6,00+3,50)*2</t>
  </si>
  <si>
    <t>((5,50+3,00)*2*3,15)*2</t>
  </si>
  <si>
    <t>-0,40*3,15*2</t>
  </si>
  <si>
    <t>0,50*3,15*2</t>
  </si>
  <si>
    <t>-2,00*2,00*2</t>
  </si>
  <si>
    <t>0,50*2,00*3</t>
  </si>
  <si>
    <t>(4,00*2,30-2,40*2,40)*2</t>
  </si>
  <si>
    <t>((4,00+2,45)/2*3,30)*2</t>
  </si>
  <si>
    <t>2,45*0,90*2</t>
  </si>
  <si>
    <t>0,50*2,45</t>
  </si>
  <si>
    <t>((4,00+2,45)/2*2,35)*2</t>
  </si>
  <si>
    <t>2,45*0,80*2</t>
  </si>
  <si>
    <t>2,80*1,30*2</t>
  </si>
  <si>
    <t>(1,30+2,20)*0,50/2*2+0,50*2,20</t>
  </si>
  <si>
    <t>(1,30+2,20)*1,55/2*2+0,50*2,20</t>
  </si>
  <si>
    <t>-397682728</t>
  </si>
  <si>
    <t>371086923</t>
  </si>
  <si>
    <t>V_žb_sdruž_obj*15"kg/m3"/1000</t>
  </si>
  <si>
    <t>dle b.7 - žb kce výústního čela, odhad</t>
  </si>
  <si>
    <t>V_žb_výúst_čelo*15"kg/m3"/1000</t>
  </si>
  <si>
    <t>2012044315</t>
  </si>
  <si>
    <t>V_žb_sdruž_obj*40"kg/m3"/1000</t>
  </si>
  <si>
    <t>dle b.7 - žb kce výústního čela - KARI 100x100x8mm, odhad</t>
  </si>
  <si>
    <t>V_žb_výúst_čelo*40"kg/m3"/1000</t>
  </si>
  <si>
    <t>389121112</t>
  </si>
  <si>
    <t>Osazení dílců rámové konstrukce propustků a podchodů hmotnosti jednotlivě přes 5 do 10 t</t>
  </si>
  <si>
    <t>-1264860823</t>
  </si>
  <si>
    <t>https://podminky.urs.cz/item/CS_URS_2021_01/389121112</t>
  </si>
  <si>
    <t>dle b.7</t>
  </si>
  <si>
    <t>593834519R</t>
  </si>
  <si>
    <t>propustek rámový IZM 200x200/120</t>
  </si>
  <si>
    <t>2138334379</t>
  </si>
  <si>
    <t>452311151</t>
  </si>
  <si>
    <t>Podkladní a zajišťovací konstrukce z betonu prostého v otevřeném výkopu desky pod potrubí, stoky a drobné objekty z betonu tř. C 20/25</t>
  </si>
  <si>
    <t>-677641602</t>
  </si>
  <si>
    <t>https://podminky.urs.cz/item/CS_URS_2021_01/452311151</t>
  </si>
  <si>
    <t>dle b.7 - podkladní deska pod rámový propustek</t>
  </si>
  <si>
    <t>0,20*3,30*11,30</t>
  </si>
  <si>
    <t>452313151</t>
  </si>
  <si>
    <t>Podkladní a zajišťovací konstrukce z betonu prostého v otevřeném výkopu bloky pro potrubí z betonu tř. C 20/25</t>
  </si>
  <si>
    <t>-743402880</t>
  </si>
  <si>
    <t>https://podminky.urs.cz/item/CS_URS_2021_01/452313151</t>
  </si>
  <si>
    <t>dle b.7 - betonový roznášecí pás pro uložení manipulační lávky:</t>
  </si>
  <si>
    <t>0,30*0,80*1,00</t>
  </si>
  <si>
    <t>452351101</t>
  </si>
  <si>
    <t>Bednění podkladních a zajišťovacích konstrukcí v otevřeném výkopu desek nebo sedlových loží pod potrubí, stoky a drobné objekty</t>
  </si>
  <si>
    <t>1085253206</t>
  </si>
  <si>
    <t>https://podminky.urs.cz/item/CS_URS_2021_01/452351101</t>
  </si>
  <si>
    <t>0,20*11,30*2</t>
  </si>
  <si>
    <t>452353101</t>
  </si>
  <si>
    <t>Bednění podkladních a zajišťovacích konstrukcí v otevřeném výkopu bloků pro potrubí</t>
  </si>
  <si>
    <t>-1130437430</t>
  </si>
  <si>
    <t>https://podminky.urs.cz/item/CS_URS_2021_01/452353101</t>
  </si>
  <si>
    <t>(0,30+1,00)*2*0,80</t>
  </si>
  <si>
    <t>1614590791</t>
  </si>
  <si>
    <t>2,00*6,00</t>
  </si>
  <si>
    <t>0,50*2,80</t>
  </si>
  <si>
    <t>(11,54"m2"+4,03"m2")*1,414</t>
  </si>
  <si>
    <t>1,20"m2"*1,414</t>
  </si>
  <si>
    <t>(0,80"m2"+0,26"m2")*1,414</t>
  </si>
  <si>
    <t>-1671999292</t>
  </si>
  <si>
    <t>dle STZ - nátěr povrchu betonu na styku s těsnící zeminou:</t>
  </si>
  <si>
    <t>sdružený objekt - podélné stěny</t>
  </si>
  <si>
    <t>12,20"m2"*2</t>
  </si>
  <si>
    <t>sdružený objekt - příčné stěny</t>
  </si>
  <si>
    <t>1,00*3,50-0,40*0,50</t>
  </si>
  <si>
    <t>3,00*3,50-2,00*2,00</t>
  </si>
  <si>
    <t>rámový propustek</t>
  </si>
  <si>
    <t>2,60*11,80*2</t>
  </si>
  <si>
    <t>2,50*11,80</t>
  </si>
  <si>
    <t>výústní čelo</t>
  </si>
  <si>
    <t>7,40*1,50</t>
  </si>
  <si>
    <t>899623161</t>
  </si>
  <si>
    <t>Obetonování potrubí nebo zdiva stok betonem prostým v otevřeném výkopu, beton tř. C 20/25</t>
  </si>
  <si>
    <t>-1821205432</t>
  </si>
  <si>
    <t>https://podminky.urs.cz/item/CS_URS_2021_01/899623161</t>
  </si>
  <si>
    <t>dle b.7 - rámový propustek</t>
  </si>
  <si>
    <t>((3,30+2,80)*2,60/2-2,40*2,40)*11,30</t>
  </si>
  <si>
    <t>899643111</t>
  </si>
  <si>
    <t>Bednění pro obetonování potrubí v otevřeném výkopu</t>
  </si>
  <si>
    <t>-937342632</t>
  </si>
  <si>
    <t>https://podminky.urs.cz/item/CS_URS_2021_01/899643111</t>
  </si>
  <si>
    <t>2,61*11,30*2</t>
  </si>
  <si>
    <t>899629191R</t>
  </si>
  <si>
    <t>Utěsnění mezikruží prostupu Ergelitem</t>
  </si>
  <si>
    <t>76845365</t>
  </si>
  <si>
    <t>pro zaústění drenážního potrubí patního drénu do vývařiště</t>
  </si>
  <si>
    <t>0,70*2*(pi*(0,15/2)^2-pi*(0,11/2)^2)</t>
  </si>
  <si>
    <t>-393113198</t>
  </si>
  <si>
    <t>0,40*(571,40-568,00)*2</t>
  </si>
  <si>
    <t>-2107742445</t>
  </si>
  <si>
    <t>1,62+3,40</t>
  </si>
  <si>
    <t>-482239221</t>
  </si>
  <si>
    <t>(5,50+3,00)*2-0,40</t>
  </si>
  <si>
    <t>953334191R</t>
  </si>
  <si>
    <t xml:space="preserve">Bobtnavý těsnící pás do pracovních spar betonových kcí bentonitový </t>
  </si>
  <si>
    <t>-1351534874</t>
  </si>
  <si>
    <t>dle STZ - těsnění mezi jednotlivými dílci rámového propustku</t>
  </si>
  <si>
    <t>2,10*4*10</t>
  </si>
  <si>
    <t>977151123</t>
  </si>
  <si>
    <t>Jádrové vrty diamantovými korunkami do stavebních materiálů (železobetonu, betonu, cihel, obkladů, dlažeb, kamene) průměru přes 130 do 150 mm</t>
  </si>
  <si>
    <t>904213999</t>
  </si>
  <si>
    <t>https://podminky.urs.cz/item/CS_URS_2021_01/977151123</t>
  </si>
  <si>
    <t>0,70*2</t>
  </si>
  <si>
    <t>-1863780341</t>
  </si>
  <si>
    <t>(16*4+2+1)*0,20</t>
  </si>
  <si>
    <t>895134147</t>
  </si>
  <si>
    <t>dle b.7 - ocelové trny J 16mm dl. 300mm pro kotvení žulových tvarových kamenů přelivné hrany (dl. 16,60m), 1,58kg/bm</t>
  </si>
  <si>
    <t>(16*4+2+1)*0,30*1,58/1000*1,05</t>
  </si>
  <si>
    <t>-629660003</t>
  </si>
  <si>
    <t>1381866725</t>
  </si>
  <si>
    <t>(0,40+2*0,038)*(571,40-568,00+0,038)*0,03*2</t>
  </si>
  <si>
    <t>-1573922373</t>
  </si>
  <si>
    <t>1,10*2,820*6</t>
  </si>
  <si>
    <t>1,40*2,820*2</t>
  </si>
  <si>
    <t>-1929787458</t>
  </si>
  <si>
    <t>2,59*2,820*8</t>
  </si>
  <si>
    <t>2,32*2,820*1</t>
  </si>
  <si>
    <t>2,80*2,820*1</t>
  </si>
  <si>
    <t>1,90*2,820*2</t>
  </si>
  <si>
    <t>1941959609</t>
  </si>
  <si>
    <t>5,17*2,820*4</t>
  </si>
  <si>
    <t>1,00*16*4</t>
  </si>
  <si>
    <t>0,90*16*4</t>
  </si>
  <si>
    <t>(3,40+0,038)*4*5,59</t>
  </si>
  <si>
    <t>3,80*2,820*1</t>
  </si>
  <si>
    <t>-859158770</t>
  </si>
  <si>
    <t>3,00*16*2</t>
  </si>
  <si>
    <t>1,00*10,34*35</t>
  </si>
  <si>
    <t>1936898745</t>
  </si>
  <si>
    <t>5,17*16*4</t>
  </si>
  <si>
    <t>-40000374</t>
  </si>
  <si>
    <t>(3,40+0,038)*4*5,59/1000*1,05</t>
  </si>
  <si>
    <t>46</t>
  </si>
  <si>
    <t>-721318684</t>
  </si>
  <si>
    <t>5,17*16*4/1000*1,05</t>
  </si>
  <si>
    <t>1,00*16*4/1000*1,05</t>
  </si>
  <si>
    <t>3,00*16*2/1000*1,05</t>
  </si>
  <si>
    <t>0,90*16*4/1000*1,05</t>
  </si>
  <si>
    <t>2037500797</t>
  </si>
  <si>
    <t>5,17*2,820*4/1000*1,05</t>
  </si>
  <si>
    <t>2,59*2,820*8/1000*1,05</t>
  </si>
  <si>
    <t>1,10*2,820*6/1000*1,05</t>
  </si>
  <si>
    <t>2,32*2,820*1/1000*1,05</t>
  </si>
  <si>
    <t>2,80*2,820*1/1000*1,05</t>
  </si>
  <si>
    <t>3,80*2,820*1/1000*1,05</t>
  </si>
  <si>
    <t>1,40*2,820*2/1000*1,05</t>
  </si>
  <si>
    <t>1,90*2,820*2/1000*1,05</t>
  </si>
  <si>
    <t>-933141803</t>
  </si>
  <si>
    <t>1,00*10,34*35/1000*1,05</t>
  </si>
  <si>
    <t>49</t>
  </si>
  <si>
    <t>1253097939</t>
  </si>
  <si>
    <t>počet_dub</t>
  </si>
  <si>
    <t>počet dubů</t>
  </si>
  <si>
    <t>130</t>
  </si>
  <si>
    <t>počet_jasan</t>
  </si>
  <si>
    <t>počet jasanů</t>
  </si>
  <si>
    <t>V_vody_zálivka</t>
  </si>
  <si>
    <t>objem vody pro zálivku rostlin</t>
  </si>
  <si>
    <t>62,4</t>
  </si>
  <si>
    <t>SO 30 - NÁHRADNÍ VÝSADBA DŘEVIN A ROZVOJOVÁ PÉČE</t>
  </si>
  <si>
    <t>30.1 - Náhradní výsadba dřevin</t>
  </si>
  <si>
    <t>183101215</t>
  </si>
  <si>
    <t>Hloubení jamek pro vysazování rostlin v zemině tř.1 až 4 s výměnou půdy z 50% v rovině nebo na svahu do 1:5, objemu přes 0,125 do 0,40 m3</t>
  </si>
  <si>
    <t>CS ÚRS 2021 02</t>
  </si>
  <si>
    <t>-1928300113</t>
  </si>
  <si>
    <t>https://podminky.urs.cz/item/CS_URS_2021_02/183101215</t>
  </si>
  <si>
    <t>10371500</t>
  </si>
  <si>
    <t>substrát pro trávníky VL</t>
  </si>
  <si>
    <t>1925283155</t>
  </si>
  <si>
    <t>https://podminky.urs.cz/item/CS_URS_2021_02/10371500</t>
  </si>
  <si>
    <t>260*0,02 'Přepočtené koeficientem množství</t>
  </si>
  <si>
    <t>184102115</t>
  </si>
  <si>
    <t>Výsadba dřeviny s balem do předem vyhloubené jamky se zalitím v rovině nebo na svahu do 1:5, při průměru balu přes 500 do 600 mm</t>
  </si>
  <si>
    <t>-1987602974</t>
  </si>
  <si>
    <t>https://podminky.urs.cz/item/CS_URS_2021_02/184102115</t>
  </si>
  <si>
    <t>0265046185R</t>
  </si>
  <si>
    <t>Dub letní /Quercus robur/ obvod kmínku 12-14cm, se zemním balem, II.jak.</t>
  </si>
  <si>
    <t>-2054257112</t>
  </si>
  <si>
    <t>dle Rozhodnutí OÚ Horní Stropnice ze dne 25.8.2021 o uložení náhradné výsadby dřevin - v počtu 130ks dub</t>
  </si>
  <si>
    <t>0265047181R</t>
  </si>
  <si>
    <t>Jasan ztepilý /Fraxinus excelsior/ obvod kmínku 12-14cm, se zemním balem, II.jak.</t>
  </si>
  <si>
    <t>23456172</t>
  </si>
  <si>
    <t>dle Rozhodnutí OÚ Horní Stropnice ze dne 25.8.2021 o uložení náhradné výsadby dřevin - v počtu 130ks jasan</t>
  </si>
  <si>
    <t>184215133</t>
  </si>
  <si>
    <t>Ukotvení dřeviny kůly třemi kůly, délky přes 2 do 3 m</t>
  </si>
  <si>
    <t>-1725092561</t>
  </si>
  <si>
    <t>https://podminky.urs.cz/item/CS_URS_2021_02/184215133</t>
  </si>
  <si>
    <t>60591257</t>
  </si>
  <si>
    <t>kůl vyvazovací dřevěný impregnovaný D 8cm dl 3m</t>
  </si>
  <si>
    <t>78491693</t>
  </si>
  <si>
    <t>https://podminky.urs.cz/item/CS_URS_2021_02/60591257</t>
  </si>
  <si>
    <t>STOJINY</t>
  </si>
  <si>
    <t>3*(počet_dub+počet_jasan)</t>
  </si>
  <si>
    <t>řezba na PŘÍČKY</t>
  </si>
  <si>
    <t>3*(počet_dub+počet_jasan)/5</t>
  </si>
  <si>
    <t>přepočtené koeficientem množství</t>
  </si>
  <si>
    <t>936*1,05</t>
  </si>
  <si>
    <t>61894004R</t>
  </si>
  <si>
    <t>provaz kokosový dvoužílový</t>
  </si>
  <si>
    <t>409695455</t>
  </si>
  <si>
    <t>bavlněný úvazek</t>
  </si>
  <si>
    <t>2,00*(počet_dub+počet_jasan)</t>
  </si>
  <si>
    <t>184501141</t>
  </si>
  <si>
    <t>Zhotovení obalu kmene z rákosové nebo kokosové rohože v rovině nebo na svahu do 1:5</t>
  </si>
  <si>
    <t>1507418596</t>
  </si>
  <si>
    <t>https://podminky.urs.cz/item/CS_URS_2021_02/184501141</t>
  </si>
  <si>
    <t>počet_dub*0,14*3,00</t>
  </si>
  <si>
    <t>počet_jasan*0,14*3,00</t>
  </si>
  <si>
    <t>61894003</t>
  </si>
  <si>
    <t>rákos ohradový neloupaný 60x200cm</t>
  </si>
  <si>
    <t>1435318312</t>
  </si>
  <si>
    <t>https://podminky.urs.cz/item/CS_URS_2021_02/61894003</t>
  </si>
  <si>
    <t>109,2*1,1 'Přepočtené koeficientem množství</t>
  </si>
  <si>
    <t>184801121</t>
  </si>
  <si>
    <t>Ošetření vysazených dřevin solitérních v rovině nebo na svahu do 1:5</t>
  </si>
  <si>
    <t>-1143793907</t>
  </si>
  <si>
    <t>https://podminky.urs.cz/item/CS_URS_2021_02/184801121</t>
  </si>
  <si>
    <t>184808314</t>
  </si>
  <si>
    <t>Hnojení sazenic s promísením hnojiva se zeminou bez dodání hnojiva rychle rostoucích dřevin, při výsadbě, strojenými hnojivy, v množství 0,25 kg k 1 sazenici</t>
  </si>
  <si>
    <t>1286693985</t>
  </si>
  <si>
    <t>https://podminky.urs.cz/item/CS_URS_2021_02/184808314</t>
  </si>
  <si>
    <t>vylepšení zadržení vody v půdě přídavkem půdního kondicionéru aplikované do spodní poloviny výsadbové jámy</t>
  </si>
  <si>
    <t>k položce "Výsadba dřeviny s balem" - 0,40 kg/ks</t>
  </si>
  <si>
    <t>103111001R</t>
  </si>
  <si>
    <t>Půdní kondicioner</t>
  </si>
  <si>
    <t>-939731065</t>
  </si>
  <si>
    <t>počet_dub*0,40</t>
  </si>
  <si>
    <t>počet_jasan*0,40</t>
  </si>
  <si>
    <t>184813111</t>
  </si>
  <si>
    <t>Ošetřování a ochrana stromů proti škodám způsobeným zvěří nátěrem nebo postřikem</t>
  </si>
  <si>
    <t>290766695</t>
  </si>
  <si>
    <t>https://podminky.urs.cz/item/CS_URS_2021_02/184813111</t>
  </si>
  <si>
    <t>10380191R</t>
  </si>
  <si>
    <t>postřik proti okusu zvěří stromků, okrasných keřů a rostlin (450ml)</t>
  </si>
  <si>
    <t>1282943118</t>
  </si>
  <si>
    <t>260*0,01 'Přepočtené koeficientem množství</t>
  </si>
  <si>
    <t>184911421</t>
  </si>
  <si>
    <t>Mulčování vysazených rostlin mulčovací kůrou, tl. do 100 mm v rovině nebo na svahu do 1:5</t>
  </si>
  <si>
    <t>875955686</t>
  </si>
  <si>
    <t>https://podminky.urs.cz/item/CS_URS_2021_02/184911421</t>
  </si>
  <si>
    <t>počet_dub*2,00</t>
  </si>
  <si>
    <t>počet_jasan*2,00</t>
  </si>
  <si>
    <t>10391100</t>
  </si>
  <si>
    <t>kůra mulčovací VL</t>
  </si>
  <si>
    <t>-1801877117</t>
  </si>
  <si>
    <t>https://podminky.urs.cz/item/CS_URS_2021_02/10391100</t>
  </si>
  <si>
    <t>počet_dub*2,00*0,10*1,03</t>
  </si>
  <si>
    <t>počet_jasan*2,00*0,10*1,03</t>
  </si>
  <si>
    <t>185804311</t>
  </si>
  <si>
    <t>Zalití rostlin vodou plochy záhonů jednotlivě do 20 m2</t>
  </si>
  <si>
    <t>-44625758</t>
  </si>
  <si>
    <t>https://podminky.urs.cz/item/CS_URS_2021_02/185804311</t>
  </si>
  <si>
    <t>6x opakování</t>
  </si>
  <si>
    <t>6*0,04*počet_dub</t>
  </si>
  <si>
    <t>6*0,04*počet_jasan</t>
  </si>
  <si>
    <t>185851121</t>
  </si>
  <si>
    <t>Dovoz vody pro zálivku rostlin na vzdálenost do 1000 m</t>
  </si>
  <si>
    <t>-839956604</t>
  </si>
  <si>
    <t>https://podminky.urs.cz/item/CS_URS_2021_02/185851121</t>
  </si>
  <si>
    <t>185851129</t>
  </si>
  <si>
    <t>Dovoz vody pro zálivku rostlin Příplatek k ceně za každých dalších i započatých 1000 m</t>
  </si>
  <si>
    <t>-906231854</t>
  </si>
  <si>
    <t>https://podminky.urs.cz/item/CS_URS_2021_02/185851129</t>
  </si>
  <si>
    <t>dovoz vody ze vzdálenosti 2 km</t>
  </si>
  <si>
    <t>V_vody_zálivka*1</t>
  </si>
  <si>
    <t>998231311</t>
  </si>
  <si>
    <t>Přesun hmot pro sadovnické a krajinářské úpravy - strojně dopravní vzdálenost do 5000 m</t>
  </si>
  <si>
    <t>508652550</t>
  </si>
  <si>
    <t>https://podminky.urs.cz/item/CS_URS_2021_02/998231311</t>
  </si>
  <si>
    <t>312</t>
  </si>
  <si>
    <t>počet jasnů</t>
  </si>
  <si>
    <t>30.2 - Rozvojová péče po výsadbě (5 let)</t>
  </si>
  <si>
    <t>183911125R</t>
  </si>
  <si>
    <t>Kontrola kotvení stromů</t>
  </si>
  <si>
    <t>1458568199</t>
  </si>
  <si>
    <t>1x opakování (v 1., 2., 3. roce)</t>
  </si>
  <si>
    <t>počet_dub*3</t>
  </si>
  <si>
    <t>počet_jasan*3</t>
  </si>
  <si>
    <t>"počet stromů - dub =" 130</t>
  </si>
  <si>
    <t>"počet stromů - jasan =" 130</t>
  </si>
  <si>
    <t>184911111</t>
  </si>
  <si>
    <t>Znovuuvázání dřeviny jedním úvazkem ke stávajícímu kůlu</t>
  </si>
  <si>
    <t>215491587</t>
  </si>
  <si>
    <t>https://podminky.urs.cz/item/CS_URS_2021_02/184911111</t>
  </si>
  <si>
    <t>1x opakování (v 1., 3. roce), předpoklad - obnova úvazků u 1/2 stromů</t>
  </si>
  <si>
    <t>počet_dub*2*0,5</t>
  </si>
  <si>
    <t>počet_jasan*2*0,5</t>
  </si>
  <si>
    <t>-2125241061</t>
  </si>
  <si>
    <t>1x opakování (v 1., 3., 5. roce)</t>
  </si>
  <si>
    <t>184852322</t>
  </si>
  <si>
    <t>Řez stromů prováděný lezeckou technikou výchovný (S-RV) alejové stromy, výšky přes 4 do 6 m</t>
  </si>
  <si>
    <t>223721311</t>
  </si>
  <si>
    <t>https://podminky.urs.cz/item/CS_URS_2021_02/184852322</t>
  </si>
  <si>
    <t>1x opakování (v 5. roce)</t>
  </si>
  <si>
    <t>184215191R</t>
  </si>
  <si>
    <t>Oprava stávajícího ukotvení dřeviny kůly třemi kůly, délky přes 2 do 3 m vč. použitých materiálů</t>
  </si>
  <si>
    <t>-888017704</t>
  </si>
  <si>
    <t>1x opakování (v 1., 3. roce), odhad u 40%</t>
  </si>
  <si>
    <t>počet_dub*2*0,4</t>
  </si>
  <si>
    <t>počet_jasan*2*0,4</t>
  </si>
  <si>
    <t>-1463637710</t>
  </si>
  <si>
    <t>6x opakování (v 1., 2., 3., 4., 5. roce)</t>
  </si>
  <si>
    <t>6*5*počet_dub*0,04</t>
  </si>
  <si>
    <t>6*5*počet_jasan*0,04</t>
  </si>
  <si>
    <t>-184824078</t>
  </si>
  <si>
    <t>-1412510004</t>
  </si>
  <si>
    <t>998231411</t>
  </si>
  <si>
    <t>Přesun hmot pro sadovnické a krajinářské úpravy - ručně bez užití mechanizace vodorovná dopravní vzdálenost do 100 m</t>
  </si>
  <si>
    <t>1840566432</t>
  </si>
  <si>
    <t>https://podminky.urs.cz/item/CS_URS_2021_02/998231411</t>
  </si>
  <si>
    <t>998231431</t>
  </si>
  <si>
    <t>Přesun hmot pro sadovnické a krajinářské úpravy - ručně bez užití mechanizace Příplatek k cenám za zvětšený přesun přes vymezenou největší dopravní vzdálenost za každých dalších i započatých 100 m</t>
  </si>
  <si>
    <t>-1701936023</t>
  </si>
  <si>
    <t>https://podminky.urs.cz/item/CS_URS_2021_02/998231431</t>
  </si>
  <si>
    <t>6,245*2 'Přepočtené koeficientem množství</t>
  </si>
  <si>
    <t>VON - Vedlejší a ostatní náklady</t>
  </si>
  <si>
    <t>VRN - Vedlejší a ostatní náklady</t>
  </si>
  <si>
    <t>VRN</t>
  </si>
  <si>
    <t>Pol6</t>
  </si>
  <si>
    <t>Vytyčení stavby odborně způsobilou osobou v oboru zeměměřictví</t>
  </si>
  <si>
    <t>soub</t>
  </si>
  <si>
    <t>1024</t>
  </si>
  <si>
    <t>-1568390794</t>
  </si>
  <si>
    <t>Pol7</t>
  </si>
  <si>
    <t>Zajištění a zabezpečení staveniště, zřízení a likvidace zařízení a odstranění staveniště, včetně případných přípojek, přístupů, skládek, deponií včetně zřízení provizorních sjezdů</t>
  </si>
  <si>
    <t>-26920135</t>
  </si>
  <si>
    <t>Pol11</t>
  </si>
  <si>
    <t>Provedení opatření nezbytných pro ochranu zvláště chráněných částí přírody včetně slovení a záchranného přenosu</t>
  </si>
  <si>
    <t>-1449727310</t>
  </si>
  <si>
    <t>Pol12</t>
  </si>
  <si>
    <t>Zajištění dopravního značení, a to v rozsahu nezbytném pro řádné a bezpečné provádění stavby</t>
  </si>
  <si>
    <t>-2014169593</t>
  </si>
  <si>
    <t>Pol15</t>
  </si>
  <si>
    <t>Zpracování a předání doplnění dokumentace pro provádění stavby o realizační detaily stavby a technologické postupy zhotovitele</t>
  </si>
  <si>
    <t>2029593006</t>
  </si>
  <si>
    <t>Pol16</t>
  </si>
  <si>
    <t>Zpracování a předání dokumentace skutečného provedení stavby (3 paré + 1 v elektronické formě) objednateli a zaměření skutečného provedení stavby – geodetická část dokumentace (3 paré + 1 v el. formě) v rozsahu odpovídajícím příslušným právním předpisům</t>
  </si>
  <si>
    <t>919145157</t>
  </si>
  <si>
    <t>pol17</t>
  </si>
  <si>
    <t>Vypracování geometrického plánu stavby</t>
  </si>
  <si>
    <t>-65260217</t>
  </si>
  <si>
    <t>Pol9</t>
  </si>
  <si>
    <t>Provedení opatření vyplývajících z povodňového plánu, havarijního plánu a plánu BOZP</t>
  </si>
  <si>
    <t>-1236456848</t>
  </si>
  <si>
    <t>Pol1</t>
  </si>
  <si>
    <t>Vyhotovení povodňového a havarijního plánu</t>
  </si>
  <si>
    <t>-1147027570</t>
  </si>
  <si>
    <t>Pol18</t>
  </si>
  <si>
    <t>Vyhotovení provozního a manipulačního řádu</t>
  </si>
  <si>
    <t>-778818990</t>
  </si>
  <si>
    <t>SEZNAM FIGUR</t>
  </si>
  <si>
    <t>Výměra</t>
  </si>
  <si>
    <t xml:space="preserve"> SO 10/ SO 10.0</t>
  </si>
  <si>
    <t>Použití figury:</t>
  </si>
  <si>
    <t>Odstranění křovin a stromů průměru kmene do 100 mm i s kořeny sklonu terénu do 1:5 z celkové plochy přes 500 m2 strojně</t>
  </si>
  <si>
    <t>Štěpkování keřového porostu hustého s naložením</t>
  </si>
  <si>
    <t>Odstranění stromů listnatých průměru kmene do 300 mm</t>
  </si>
  <si>
    <t>Odstranění pařezů D do 300 mm</t>
  </si>
  <si>
    <t>Vodorovné přemístění pařezů do 1 km D do 300 mm</t>
  </si>
  <si>
    <t>Příplatek k vodorovnému přemístění pařezů D 300 mm ZKD 1 km</t>
  </si>
  <si>
    <t>Odstranění stromů listnatých průměru kmene do 500 mm</t>
  </si>
  <si>
    <t>Odstranění pařezů D do 500 mm</t>
  </si>
  <si>
    <t>Vodorovné přemístění pařezů do 1 km D do 500 mm</t>
  </si>
  <si>
    <t>Příplatek k vodorovnému přemístění pařezů D 500 mm ZKD 1 km</t>
  </si>
  <si>
    <t>Odstranění stromů listnatých průměru kmene do 700 mm</t>
  </si>
  <si>
    <t>Odstranění pařezů D do 700 mm</t>
  </si>
  <si>
    <t>Vodorovné přemístění pařezů do 1 km D do 700 mm</t>
  </si>
  <si>
    <t>Příplatek k vodorovnému přemístění pařezů D 700 mm ZKD 1 km</t>
  </si>
  <si>
    <t xml:space="preserve"> SO 10/ SO 10.1</t>
  </si>
  <si>
    <t>plocha sejmutí humózního horizontu</t>
  </si>
  <si>
    <t>Sejmutí ornice plochy přes 500 m2 tl vrstvy do 200 mm strojně</t>
  </si>
  <si>
    <t>Vykopávky v zemníku na suchu v hornině třídy těžitelnosti I, skupiny 3 objem do 5000 m3 strojně</t>
  </si>
  <si>
    <t>Vodorovné přemístění do 10000 m výkopku/sypaniny z horniny třídy těžitelnosti I, skupiny 1 až 3</t>
  </si>
  <si>
    <t>Nakládání výkopku z hornin třídy těžitelnosti I, skupiny 1 až 3 přes 100 m3</t>
  </si>
  <si>
    <t>Uložení sypaniny na skládky nebo meziskládky</t>
  </si>
  <si>
    <t xml:space="preserve"> SO 10/ SO 10.2</t>
  </si>
  <si>
    <t>Podklad z kameniva hrubého drceného vel. 63-125 mm tl 250 mm</t>
  </si>
  <si>
    <t>Rozprostření ornice tl vrstvy do 200 mm pl do 500 m2 v rovině nebo ve svahu do 1:5 strojně</t>
  </si>
  <si>
    <t>kubatura_hráze</t>
  </si>
  <si>
    <t>kubatura hráze</t>
  </si>
  <si>
    <t>Plošná úprava terénu do 500 m2 zemina skupiny 1 až 4 nerovnosti do 150 mm v rovinně a svahu do 1:5</t>
  </si>
  <si>
    <t>Založení parkového trávníku výsevem plochy do 1000 m2 v rovině a ve svahu do 1:5</t>
  </si>
  <si>
    <t>Rozprostření ornice pl do 100 m2 ve svahu přes 1:5 tl vrstvy do 200 mm strojně</t>
  </si>
  <si>
    <t>Plošná úprava terénu do 500 m2 zemina skupiny 1 až 4 nerovnosti do 150 mm ve svahu do 1:2</t>
  </si>
  <si>
    <t>Založení parkového trávníku výsevem plochy do 1000 m2 ve svahu do 1:2</t>
  </si>
  <si>
    <t>Sejmutí ornice plochy do 500 m2 tl vrstvy do 200 mm strojně</t>
  </si>
  <si>
    <t>objem filtru na návodním svahu hráze nad úrovní původního terénu</t>
  </si>
  <si>
    <t>objem násypu hráze celkem</t>
  </si>
  <si>
    <t>Uložení sypanin z horniny třídy těžitelnosti I a II, skupiny 1 až 4 do hrází nádrží se zhutněním 100 % PS C s příměsí jílu do 20 %</t>
  </si>
  <si>
    <t>Vodorovné přemístění do 50 m výkopku/sypaniny z horniny třídy těžitelnosti I, skupiny 1 až 3</t>
  </si>
  <si>
    <t>Nakládání výkopku z hornin třídy těžitelnosti I, skupiny 1 až 3 do 100 m3</t>
  </si>
  <si>
    <t>Vykopávky v zemníku na suchu v hornině třídy těžitelnosti I, skupiny 3 objem do 500 m3 strojně</t>
  </si>
  <si>
    <t>Vodorovné přemístění do 20 m výkopku/sypaniny z horniny třídy těžitelnosti I, skupiny 1 až 3</t>
  </si>
  <si>
    <t>objem záhozu na návodním svahu hráze nad úrovní původního terénu</t>
  </si>
  <si>
    <t>objem zpevnění koruny hráze makadamem</t>
  </si>
  <si>
    <t>Vmax</t>
  </si>
  <si>
    <t>Vmax - objem vody v nádrži při maximální hladině</t>
  </si>
  <si>
    <t>M3</t>
  </si>
  <si>
    <t xml:space="preserve"> SO 10/ SO 10.3</t>
  </si>
  <si>
    <t>Bednění konstrukcí vodních staveb rovinné - zřízení</t>
  </si>
  <si>
    <t>Bednění konstrukcí vodních staveb rovinné - odstranění</t>
  </si>
  <si>
    <t>Dlažba z lomového kamene na sucho se zalitím spár cementovou maltou tl 200 mm</t>
  </si>
  <si>
    <t>Zához z lomového kamene s proštěrkováním z terénu hmotnost do 200 kg</t>
  </si>
  <si>
    <t>Hloubení jam nezapažených v hornině třídy těžitelnosti I, skupiny 3 objem do 500 m3 strojně</t>
  </si>
  <si>
    <t>Příplatek za urovnání ploch záhozu z lomového kamene hmotnost do 200 kg</t>
  </si>
  <si>
    <t>Zásyp jam, šachet rýh nebo kolem objektů sypaninou se zhutněním</t>
  </si>
  <si>
    <t>Konstrukce vodních staveb ze ŽB mrazuvzdorného tř. C 30/37</t>
  </si>
  <si>
    <t>Výztuž železobetonových konstrukcí vodních staveb z oceli 10 505 D do 12 mm</t>
  </si>
  <si>
    <t>Výztuž železobetonových konstrukcí vodních staveb ze svařovaných sítí</t>
  </si>
  <si>
    <t xml:space="preserve"> SO 20/ SO 20.0</t>
  </si>
  <si>
    <t>Odstranění stromů listnatých průměru kmene do 900 mm</t>
  </si>
  <si>
    <t>Odstranění pařezů D do 900 mm</t>
  </si>
  <si>
    <t>Vodorovné přemístění pařezů do 1 km D do 900 mm</t>
  </si>
  <si>
    <t>Příplatek k vodorovnému přemístění pařezů D 900 mm ZKD 1 km</t>
  </si>
  <si>
    <t xml:space="preserve"> SO 20/ SO 20.1</t>
  </si>
  <si>
    <t xml:space="preserve"> SO 20/ SO 20.2</t>
  </si>
  <si>
    <t>Rozprostření ornice pl do 500 m2 ve svahu přes 1:5 tl vrstvy do 200 mm strojně</t>
  </si>
  <si>
    <t>objem filtru patního drénu nad úrovní původního terénu</t>
  </si>
  <si>
    <t>Vodorovné přemístění do 500 m výkopku/sypaniny z horniny třídy těžitelnosti I, skupiny 1 až 3</t>
  </si>
  <si>
    <t>objem patního drénu nad úrovní původního terénu</t>
  </si>
  <si>
    <t xml:space="preserve"> SO 20/ SO 20.3</t>
  </si>
  <si>
    <t>Hloubení rýh š do 800 mm v soudržných horninách třídy těžitelnosti I, skupiny 3 ručně</t>
  </si>
  <si>
    <t xml:space="preserve"> SO 30/ 30.1</t>
  </si>
  <si>
    <t>Dub letní /Quercus robur/ obvod kmínku 12-14cm, se zemním balem, II.jak. (cena velkoobchod)</t>
  </si>
  <si>
    <t>Jamky pro výsadbu s výměnou 50 % půdy zeminy tř 1 až 4 obj přes 0,125 do 0,4 m3 v rovině a svahu do 1:5</t>
  </si>
  <si>
    <t>Ukotvení kmene dřevin třemi kůly D do 0,1 m dl přes 2 do 3 m</t>
  </si>
  <si>
    <t>Zhotovení obalu z rákosové nebo kokosové rohože v rovině a svahu do 1:5</t>
  </si>
  <si>
    <t>Ošetřování vysazených dřevin soliterních v rovině a svahu do 1:5</t>
  </si>
  <si>
    <t>Hnojení rychle rostoucích dřevin strojenými hnojivy</t>
  </si>
  <si>
    <t>Ochrana lesních kultur proti škodám způsobených zvěří nátěrem nebo postřikem</t>
  </si>
  <si>
    <t>Mulčování rostlin kůrou tl do 0,1 m v rovině a svahu do 1:5</t>
  </si>
  <si>
    <t>Zalití rostlin vodou plocha do 20 m2</t>
  </si>
  <si>
    <t>Jasan ztepilý /Fraxinus excelsior/ obvod kmínku 12-14cm, se zemním balem, II.jak. (cena velkoobchod)</t>
  </si>
  <si>
    <t>Dovoz vody pro zálivku rostlin za vzdálenost do 1000 m</t>
  </si>
  <si>
    <t>Příplatek k dovozu vody pro zálivku rostlin do 1000 m ZKD 1000 m</t>
  </si>
  <si>
    <t xml:space="preserve"> SO 30/ 30.2</t>
  </si>
  <si>
    <t>Řez stromu výchovný alejových stromů v přes 4 do 6 m</t>
  </si>
  <si>
    <t>Znovuuvázání dřeviny ke kůlům</t>
  </si>
  <si>
    <t>V_vody_zálivka_1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</si>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</sst>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49" fontId="4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4801121" TargetMode="External"/><Relationship Id="rId13" Type="http://schemas.openxmlformats.org/officeDocument/2006/relationships/hyperlink" Target="https://podminky.urs.cz/item/CS_URS_2021_02/185804311" TargetMode="External"/><Relationship Id="rId3" Type="http://schemas.openxmlformats.org/officeDocument/2006/relationships/hyperlink" Target="https://podminky.urs.cz/item/CS_URS_2021_02/184102115" TargetMode="External"/><Relationship Id="rId7" Type="http://schemas.openxmlformats.org/officeDocument/2006/relationships/hyperlink" Target="https://podminky.urs.cz/item/CS_URS_2021_02/61894003" TargetMode="External"/><Relationship Id="rId12" Type="http://schemas.openxmlformats.org/officeDocument/2006/relationships/hyperlink" Target="https://podminky.urs.cz/item/CS_URS_2021_02/10391100" TargetMode="External"/><Relationship Id="rId17" Type="http://schemas.openxmlformats.org/officeDocument/2006/relationships/drawing" Target="../drawings/drawing10.xml"/><Relationship Id="rId2" Type="http://schemas.openxmlformats.org/officeDocument/2006/relationships/hyperlink" Target="https://podminky.urs.cz/item/CS_URS_2021_02/10371500" TargetMode="External"/><Relationship Id="rId16" Type="http://schemas.openxmlformats.org/officeDocument/2006/relationships/hyperlink" Target="https://podminky.urs.cz/item/CS_URS_2021_02/998231311" TargetMode="External"/><Relationship Id="rId1" Type="http://schemas.openxmlformats.org/officeDocument/2006/relationships/hyperlink" Target="https://podminky.urs.cz/item/CS_URS_2021_02/183101215" TargetMode="External"/><Relationship Id="rId6" Type="http://schemas.openxmlformats.org/officeDocument/2006/relationships/hyperlink" Target="https://podminky.urs.cz/item/CS_URS_2021_02/184501141" TargetMode="External"/><Relationship Id="rId11" Type="http://schemas.openxmlformats.org/officeDocument/2006/relationships/hyperlink" Target="https://podminky.urs.cz/item/CS_URS_2021_02/184911421" TargetMode="External"/><Relationship Id="rId5" Type="http://schemas.openxmlformats.org/officeDocument/2006/relationships/hyperlink" Target="https://podminky.urs.cz/item/CS_URS_2021_02/60591257" TargetMode="External"/><Relationship Id="rId15" Type="http://schemas.openxmlformats.org/officeDocument/2006/relationships/hyperlink" Target="https://podminky.urs.cz/item/CS_URS_2021_02/185851129" TargetMode="External"/><Relationship Id="rId10" Type="http://schemas.openxmlformats.org/officeDocument/2006/relationships/hyperlink" Target="https://podminky.urs.cz/item/CS_URS_2021_02/184813111" TargetMode="External"/><Relationship Id="rId4" Type="http://schemas.openxmlformats.org/officeDocument/2006/relationships/hyperlink" Target="https://podminky.urs.cz/item/CS_URS_2021_02/184215133" TargetMode="External"/><Relationship Id="rId9" Type="http://schemas.openxmlformats.org/officeDocument/2006/relationships/hyperlink" Target="https://podminky.urs.cz/item/CS_URS_2021_02/184808314" TargetMode="External"/><Relationship Id="rId14" Type="http://schemas.openxmlformats.org/officeDocument/2006/relationships/hyperlink" Target="https://podminky.urs.cz/item/CS_URS_2021_02/185851121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8231431" TargetMode="External"/><Relationship Id="rId3" Type="http://schemas.openxmlformats.org/officeDocument/2006/relationships/hyperlink" Target="https://podminky.urs.cz/item/CS_URS_2021_02/184852322" TargetMode="External"/><Relationship Id="rId7" Type="http://schemas.openxmlformats.org/officeDocument/2006/relationships/hyperlink" Target="https://podminky.urs.cz/item/CS_URS_2021_02/998231411" TargetMode="External"/><Relationship Id="rId2" Type="http://schemas.openxmlformats.org/officeDocument/2006/relationships/hyperlink" Target="https://podminky.urs.cz/item/CS_URS_2021_02/184801121" TargetMode="External"/><Relationship Id="rId1" Type="http://schemas.openxmlformats.org/officeDocument/2006/relationships/hyperlink" Target="https://podminky.urs.cz/item/CS_URS_2021_02/184911111" TargetMode="External"/><Relationship Id="rId6" Type="http://schemas.openxmlformats.org/officeDocument/2006/relationships/hyperlink" Target="https://podminky.urs.cz/item/CS_URS_2021_02/185851129" TargetMode="External"/><Relationship Id="rId5" Type="http://schemas.openxmlformats.org/officeDocument/2006/relationships/hyperlink" Target="https://podminky.urs.cz/item/CS_URS_2021_02/185851121" TargetMode="External"/><Relationship Id="rId4" Type="http://schemas.openxmlformats.org/officeDocument/2006/relationships/hyperlink" Target="https://podminky.urs.cz/item/CS_URS_2021_02/185804311" TargetMode="External"/><Relationship Id="rId9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12251103" TargetMode="External"/><Relationship Id="rId13" Type="http://schemas.openxmlformats.org/officeDocument/2006/relationships/hyperlink" Target="https://podminky.urs.cz/item/CS_URS_2021_01/162301972" TargetMode="External"/><Relationship Id="rId3" Type="http://schemas.openxmlformats.org/officeDocument/2006/relationships/hyperlink" Target="https://podminky.urs.cz/item/CS_URS_2021_01/112101102" TargetMode="External"/><Relationship Id="rId7" Type="http://schemas.openxmlformats.org/officeDocument/2006/relationships/hyperlink" Target="https://podminky.urs.cz/item/CS_URS_2021_01/112251102" TargetMode="External"/><Relationship Id="rId12" Type="http://schemas.openxmlformats.org/officeDocument/2006/relationships/hyperlink" Target="https://podminky.urs.cz/item/CS_URS_2021_01/162301971" TargetMode="External"/><Relationship Id="rId2" Type="http://schemas.openxmlformats.org/officeDocument/2006/relationships/hyperlink" Target="https://podminky.urs.cz/item/CS_URS_2021_01/112101101" TargetMode="External"/><Relationship Id="rId1" Type="http://schemas.openxmlformats.org/officeDocument/2006/relationships/hyperlink" Target="https://podminky.urs.cz/item/CS_URS_2021_01/111251103" TargetMode="External"/><Relationship Id="rId6" Type="http://schemas.openxmlformats.org/officeDocument/2006/relationships/hyperlink" Target="https://podminky.urs.cz/item/CS_URS_2021_01/112251101" TargetMode="External"/><Relationship Id="rId11" Type="http://schemas.openxmlformats.org/officeDocument/2006/relationships/hyperlink" Target="https://podminky.urs.cz/item/CS_URS_2021_01/162201423" TargetMode="External"/><Relationship Id="rId5" Type="http://schemas.openxmlformats.org/officeDocument/2006/relationships/hyperlink" Target="https://podminky.urs.cz/item/CS_URS_2021_01/112155315" TargetMode="External"/><Relationship Id="rId15" Type="http://schemas.openxmlformats.org/officeDocument/2006/relationships/drawing" Target="../drawings/drawing2.xml"/><Relationship Id="rId10" Type="http://schemas.openxmlformats.org/officeDocument/2006/relationships/hyperlink" Target="https://podminky.urs.cz/item/CS_URS_2021_01/162201422" TargetMode="External"/><Relationship Id="rId4" Type="http://schemas.openxmlformats.org/officeDocument/2006/relationships/hyperlink" Target="https://podminky.urs.cz/item/CS_URS_2021_01/112101103" TargetMode="External"/><Relationship Id="rId9" Type="http://schemas.openxmlformats.org/officeDocument/2006/relationships/hyperlink" Target="https://podminky.urs.cz/item/CS_URS_2021_01/162201421" TargetMode="External"/><Relationship Id="rId14" Type="http://schemas.openxmlformats.org/officeDocument/2006/relationships/hyperlink" Target="https://podminky.urs.cz/item/CS_URS_2021_01/162301973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1/162751117" TargetMode="External"/><Relationship Id="rId2" Type="http://schemas.openxmlformats.org/officeDocument/2006/relationships/hyperlink" Target="https://podminky.urs.cz/item/CS_URS_2021_01/122251406" TargetMode="External"/><Relationship Id="rId1" Type="http://schemas.openxmlformats.org/officeDocument/2006/relationships/hyperlink" Target="https://podminky.urs.cz/item/CS_URS_2021_01/121151123" TargetMode="External"/><Relationship Id="rId6" Type="http://schemas.openxmlformats.org/officeDocument/2006/relationships/drawing" Target="../drawings/drawing3.xml"/><Relationship Id="rId5" Type="http://schemas.openxmlformats.org/officeDocument/2006/relationships/hyperlink" Target="https://podminky.urs.cz/item/CS_URS_2021_01/171251201" TargetMode="External"/><Relationship Id="rId4" Type="http://schemas.openxmlformats.org/officeDocument/2006/relationships/hyperlink" Target="https://podminky.urs.cz/item/CS_URS_2021_01/16715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71103201" TargetMode="External"/><Relationship Id="rId13" Type="http://schemas.openxmlformats.org/officeDocument/2006/relationships/hyperlink" Target="https://podminky.urs.cz/item/CS_URS_2021_01/182251101" TargetMode="External"/><Relationship Id="rId18" Type="http://schemas.openxmlformats.org/officeDocument/2006/relationships/hyperlink" Target="https://podminky.urs.cz/item/CS_URS_2021_01/00572470" TargetMode="External"/><Relationship Id="rId26" Type="http://schemas.openxmlformats.org/officeDocument/2006/relationships/hyperlink" Target="https://podminky.urs.cz/item/CS_URS_2021_01/998332011" TargetMode="External"/><Relationship Id="rId3" Type="http://schemas.openxmlformats.org/officeDocument/2006/relationships/hyperlink" Target="https://podminky.urs.cz/item/CS_URS_2021_01/162251101" TargetMode="External"/><Relationship Id="rId21" Type="http://schemas.openxmlformats.org/officeDocument/2006/relationships/hyperlink" Target="https://podminky.urs.cz/item/CS_URS_2021_01/182351023" TargetMode="External"/><Relationship Id="rId7" Type="http://schemas.openxmlformats.org/officeDocument/2006/relationships/hyperlink" Target="https://podminky.urs.cz/item/CS_URS_2021_01/167151111" TargetMode="External"/><Relationship Id="rId12" Type="http://schemas.openxmlformats.org/officeDocument/2006/relationships/hyperlink" Target="https://podminky.urs.cz/item/CS_URS_2021_01/182151111" TargetMode="External"/><Relationship Id="rId17" Type="http://schemas.openxmlformats.org/officeDocument/2006/relationships/hyperlink" Target="https://podminky.urs.cz/item/CS_URS_2021_01/181411131" TargetMode="External"/><Relationship Id="rId25" Type="http://schemas.openxmlformats.org/officeDocument/2006/relationships/hyperlink" Target="https://podminky.urs.cz/item/CS_URS_2021_01/564671111" TargetMode="External"/><Relationship Id="rId2" Type="http://schemas.openxmlformats.org/officeDocument/2006/relationships/hyperlink" Target="https://podminky.urs.cz/item/CS_URS_2021_01/122251404" TargetMode="External"/><Relationship Id="rId16" Type="http://schemas.openxmlformats.org/officeDocument/2006/relationships/hyperlink" Target="https://podminky.urs.cz/item/CS_URS_2021_01/181351103" TargetMode="External"/><Relationship Id="rId20" Type="http://schemas.openxmlformats.org/officeDocument/2006/relationships/hyperlink" Target="https://podminky.urs.cz/item/CS_URS_2021_01/00572470" TargetMode="External"/><Relationship Id="rId1" Type="http://schemas.openxmlformats.org/officeDocument/2006/relationships/hyperlink" Target="https://podminky.urs.cz/item/CS_URS_2021_01/121151113" TargetMode="External"/><Relationship Id="rId6" Type="http://schemas.openxmlformats.org/officeDocument/2006/relationships/hyperlink" Target="https://podminky.urs.cz/item/CS_URS_2021_01/167151101" TargetMode="External"/><Relationship Id="rId11" Type="http://schemas.openxmlformats.org/officeDocument/2006/relationships/hyperlink" Target="https://podminky.urs.cz/item/CS_URS_2021_01/181305111" TargetMode="External"/><Relationship Id="rId24" Type="http://schemas.openxmlformats.org/officeDocument/2006/relationships/hyperlink" Target="https://podminky.urs.cz/item/CS_URS_2021_01/462519002" TargetMode="External"/><Relationship Id="rId5" Type="http://schemas.openxmlformats.org/officeDocument/2006/relationships/hyperlink" Target="https://podminky.urs.cz/item/CS_URS_2021_01/162751117" TargetMode="External"/><Relationship Id="rId15" Type="http://schemas.openxmlformats.org/officeDocument/2006/relationships/hyperlink" Target="https://podminky.urs.cz/item/CS_URS_2021_01/181111122" TargetMode="External"/><Relationship Id="rId23" Type="http://schemas.openxmlformats.org/officeDocument/2006/relationships/hyperlink" Target="https://podminky.urs.cz/item/CS_URS_2021_01/462512270" TargetMode="External"/><Relationship Id="rId10" Type="http://schemas.openxmlformats.org/officeDocument/2006/relationships/hyperlink" Target="https://podminky.urs.cz/item/CS_URS_2021_01/171251201" TargetMode="External"/><Relationship Id="rId19" Type="http://schemas.openxmlformats.org/officeDocument/2006/relationships/hyperlink" Target="https://podminky.urs.cz/item/CS_URS_2021_01/181411132" TargetMode="External"/><Relationship Id="rId4" Type="http://schemas.openxmlformats.org/officeDocument/2006/relationships/hyperlink" Target="https://podminky.urs.cz/item/CS_URS_2021_01/162251102" TargetMode="External"/><Relationship Id="rId9" Type="http://schemas.openxmlformats.org/officeDocument/2006/relationships/hyperlink" Target="https://podminky.urs.cz/item/CS_URS_2021_01/171152501" TargetMode="External"/><Relationship Id="rId14" Type="http://schemas.openxmlformats.org/officeDocument/2006/relationships/hyperlink" Target="https://podminky.urs.cz/item/CS_URS_2021_01/181111121" TargetMode="External"/><Relationship Id="rId22" Type="http://schemas.openxmlformats.org/officeDocument/2006/relationships/hyperlink" Target="https://podminky.urs.cz/item/CS_URS_2021_01/457541111" TargetMode="External"/><Relationship Id="rId27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74151101" TargetMode="External"/><Relationship Id="rId13" Type="http://schemas.openxmlformats.org/officeDocument/2006/relationships/hyperlink" Target="https://podminky.urs.cz/item/CS_URS_2021_01/321351010" TargetMode="External"/><Relationship Id="rId18" Type="http://schemas.openxmlformats.org/officeDocument/2006/relationships/hyperlink" Target="https://podminky.urs.cz/item/CS_URS_2021_01/462519002" TargetMode="External"/><Relationship Id="rId26" Type="http://schemas.openxmlformats.org/officeDocument/2006/relationships/hyperlink" Target="https://podminky.urs.cz/item/CS_URS_2021_01/767995113" TargetMode="External"/><Relationship Id="rId3" Type="http://schemas.openxmlformats.org/officeDocument/2006/relationships/hyperlink" Target="https://podminky.urs.cz/item/CS_URS_2021_01/115101301" TargetMode="External"/><Relationship Id="rId21" Type="http://schemas.openxmlformats.org/officeDocument/2006/relationships/hyperlink" Target="https://podminky.urs.cz/item/CS_URS_2021_01/936501111" TargetMode="External"/><Relationship Id="rId7" Type="http://schemas.openxmlformats.org/officeDocument/2006/relationships/hyperlink" Target="https://podminky.urs.cz/item/CS_URS_2021_01/171251201" TargetMode="External"/><Relationship Id="rId12" Type="http://schemas.openxmlformats.org/officeDocument/2006/relationships/hyperlink" Target="https://podminky.urs.cz/item/CS_URS_2021_01/321321116" TargetMode="External"/><Relationship Id="rId17" Type="http://schemas.openxmlformats.org/officeDocument/2006/relationships/hyperlink" Target="https://podminky.urs.cz/item/CS_URS_2021_01/462512270" TargetMode="External"/><Relationship Id="rId25" Type="http://schemas.openxmlformats.org/officeDocument/2006/relationships/hyperlink" Target="https://podminky.urs.cz/item/CS_URS_2021_01/767995112" TargetMode="External"/><Relationship Id="rId2" Type="http://schemas.openxmlformats.org/officeDocument/2006/relationships/hyperlink" Target="https://podminky.urs.cz/item/CS_URS_2021_01/115101201" TargetMode="External"/><Relationship Id="rId16" Type="http://schemas.openxmlformats.org/officeDocument/2006/relationships/hyperlink" Target="https://podminky.urs.cz/item/CS_URS_2021_01/321368211" TargetMode="External"/><Relationship Id="rId20" Type="http://schemas.openxmlformats.org/officeDocument/2006/relationships/hyperlink" Target="https://podminky.urs.cz/item/CS_URS_2021_01/934956122" TargetMode="External"/><Relationship Id="rId29" Type="http://schemas.openxmlformats.org/officeDocument/2006/relationships/hyperlink" Target="https://podminky.urs.cz/item/CS_URS_2021_01/998767101" TargetMode="External"/><Relationship Id="rId1" Type="http://schemas.openxmlformats.org/officeDocument/2006/relationships/hyperlink" Target="https://podminky.urs.cz/item/CS_URS_2021_01/115001105" TargetMode="External"/><Relationship Id="rId6" Type="http://schemas.openxmlformats.org/officeDocument/2006/relationships/hyperlink" Target="https://podminky.urs.cz/item/CS_URS_2021_01/167151101" TargetMode="External"/><Relationship Id="rId11" Type="http://schemas.openxmlformats.org/officeDocument/2006/relationships/hyperlink" Target="https://podminky.urs.cz/item/CS_URS_2021_01/321311116" TargetMode="External"/><Relationship Id="rId24" Type="http://schemas.openxmlformats.org/officeDocument/2006/relationships/hyperlink" Target="https://podminky.urs.cz/item/CS_URS_2021_01/767995111" TargetMode="External"/><Relationship Id="rId5" Type="http://schemas.openxmlformats.org/officeDocument/2006/relationships/hyperlink" Target="https://podminky.urs.cz/item/CS_URS_2021_01/162751117" TargetMode="External"/><Relationship Id="rId15" Type="http://schemas.openxmlformats.org/officeDocument/2006/relationships/hyperlink" Target="https://podminky.urs.cz/item/CS_URS_2021_01/321366111" TargetMode="External"/><Relationship Id="rId23" Type="http://schemas.openxmlformats.org/officeDocument/2006/relationships/hyperlink" Target="https://podminky.urs.cz/item/CS_URS_2021_01/998332011" TargetMode="External"/><Relationship Id="rId28" Type="http://schemas.openxmlformats.org/officeDocument/2006/relationships/hyperlink" Target="https://podminky.urs.cz/item/CS_URS_2021_01/767995115" TargetMode="External"/><Relationship Id="rId10" Type="http://schemas.openxmlformats.org/officeDocument/2006/relationships/hyperlink" Target="https://podminky.urs.cz/item/CS_URS_2021_01/321311115" TargetMode="External"/><Relationship Id="rId19" Type="http://schemas.openxmlformats.org/officeDocument/2006/relationships/hyperlink" Target="https://podminky.urs.cz/item/CS_URS_2021_01/465512127" TargetMode="External"/><Relationship Id="rId4" Type="http://schemas.openxmlformats.org/officeDocument/2006/relationships/hyperlink" Target="https://podminky.urs.cz/item/CS_URS_2021_01/131251104" TargetMode="External"/><Relationship Id="rId9" Type="http://schemas.openxmlformats.org/officeDocument/2006/relationships/hyperlink" Target="https://podminky.urs.cz/item/CS_URS_2021_01/59381003" TargetMode="External"/><Relationship Id="rId14" Type="http://schemas.openxmlformats.org/officeDocument/2006/relationships/hyperlink" Target="https://podminky.urs.cz/item/CS_URS_2021_01/321352010" TargetMode="External"/><Relationship Id="rId22" Type="http://schemas.openxmlformats.org/officeDocument/2006/relationships/hyperlink" Target="https://podminky.urs.cz/item/CS_URS_2021_01/985331215" TargetMode="External"/><Relationship Id="rId27" Type="http://schemas.openxmlformats.org/officeDocument/2006/relationships/hyperlink" Target="https://podminky.urs.cz/item/CS_URS_2021_01/767995114" TargetMode="External"/><Relationship Id="rId30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12251102" TargetMode="External"/><Relationship Id="rId13" Type="http://schemas.openxmlformats.org/officeDocument/2006/relationships/hyperlink" Target="https://podminky.urs.cz/item/CS_URS_2021_01/162201423" TargetMode="External"/><Relationship Id="rId18" Type="http://schemas.openxmlformats.org/officeDocument/2006/relationships/hyperlink" Target="https://podminky.urs.cz/item/CS_URS_2021_01/162301974" TargetMode="External"/><Relationship Id="rId3" Type="http://schemas.openxmlformats.org/officeDocument/2006/relationships/hyperlink" Target="https://podminky.urs.cz/item/CS_URS_2021_01/112101102" TargetMode="External"/><Relationship Id="rId7" Type="http://schemas.openxmlformats.org/officeDocument/2006/relationships/hyperlink" Target="https://podminky.urs.cz/item/CS_URS_2021_01/112251101" TargetMode="External"/><Relationship Id="rId12" Type="http://schemas.openxmlformats.org/officeDocument/2006/relationships/hyperlink" Target="https://podminky.urs.cz/item/CS_URS_2021_01/162201422" TargetMode="External"/><Relationship Id="rId17" Type="http://schemas.openxmlformats.org/officeDocument/2006/relationships/hyperlink" Target="https://podminky.urs.cz/item/CS_URS_2021_01/162301973" TargetMode="External"/><Relationship Id="rId2" Type="http://schemas.openxmlformats.org/officeDocument/2006/relationships/hyperlink" Target="https://podminky.urs.cz/item/CS_URS_2021_01/112101101" TargetMode="External"/><Relationship Id="rId16" Type="http://schemas.openxmlformats.org/officeDocument/2006/relationships/hyperlink" Target="https://podminky.urs.cz/item/CS_URS_2021_01/162301972" TargetMode="External"/><Relationship Id="rId1" Type="http://schemas.openxmlformats.org/officeDocument/2006/relationships/hyperlink" Target="https://podminky.urs.cz/item/CS_URS_2021_01/111251103" TargetMode="External"/><Relationship Id="rId6" Type="http://schemas.openxmlformats.org/officeDocument/2006/relationships/hyperlink" Target="https://podminky.urs.cz/item/CS_URS_2021_01/112155315" TargetMode="External"/><Relationship Id="rId11" Type="http://schemas.openxmlformats.org/officeDocument/2006/relationships/hyperlink" Target="https://podminky.urs.cz/item/CS_URS_2021_01/162201421" TargetMode="External"/><Relationship Id="rId5" Type="http://schemas.openxmlformats.org/officeDocument/2006/relationships/hyperlink" Target="https://podminky.urs.cz/item/CS_URS_2021_01/112101104" TargetMode="External"/><Relationship Id="rId15" Type="http://schemas.openxmlformats.org/officeDocument/2006/relationships/hyperlink" Target="https://podminky.urs.cz/item/CS_URS_2021_01/162301971" TargetMode="External"/><Relationship Id="rId10" Type="http://schemas.openxmlformats.org/officeDocument/2006/relationships/hyperlink" Target="https://podminky.urs.cz/item/CS_URS_2021_01/112251104" TargetMode="External"/><Relationship Id="rId19" Type="http://schemas.openxmlformats.org/officeDocument/2006/relationships/drawing" Target="../drawings/drawing6.xml"/><Relationship Id="rId4" Type="http://schemas.openxmlformats.org/officeDocument/2006/relationships/hyperlink" Target="https://podminky.urs.cz/item/CS_URS_2021_01/112101103" TargetMode="External"/><Relationship Id="rId9" Type="http://schemas.openxmlformats.org/officeDocument/2006/relationships/hyperlink" Target="https://podminky.urs.cz/item/CS_URS_2021_01/112251103" TargetMode="External"/><Relationship Id="rId14" Type="http://schemas.openxmlformats.org/officeDocument/2006/relationships/hyperlink" Target="https://podminky.urs.cz/item/CS_URS_2021_01/162201424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1/162751117" TargetMode="External"/><Relationship Id="rId2" Type="http://schemas.openxmlformats.org/officeDocument/2006/relationships/hyperlink" Target="https://podminky.urs.cz/item/CS_URS_2021_01/122251406" TargetMode="External"/><Relationship Id="rId1" Type="http://schemas.openxmlformats.org/officeDocument/2006/relationships/hyperlink" Target="https://podminky.urs.cz/item/CS_URS_2021_01/121151123" TargetMode="External"/><Relationship Id="rId6" Type="http://schemas.openxmlformats.org/officeDocument/2006/relationships/drawing" Target="../drawings/drawing7.xml"/><Relationship Id="rId5" Type="http://schemas.openxmlformats.org/officeDocument/2006/relationships/hyperlink" Target="https://podminky.urs.cz/item/CS_URS_2021_01/171251201" TargetMode="External"/><Relationship Id="rId4" Type="http://schemas.openxmlformats.org/officeDocument/2006/relationships/hyperlink" Target="https://podminky.urs.cz/item/CS_URS_2021_01/1671511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71152501" TargetMode="External"/><Relationship Id="rId13" Type="http://schemas.openxmlformats.org/officeDocument/2006/relationships/hyperlink" Target="https://podminky.urs.cz/item/CS_URS_2021_01/181111121" TargetMode="External"/><Relationship Id="rId18" Type="http://schemas.openxmlformats.org/officeDocument/2006/relationships/hyperlink" Target="https://podminky.urs.cz/item/CS_URS_2021_01/181411132" TargetMode="External"/><Relationship Id="rId26" Type="http://schemas.openxmlformats.org/officeDocument/2006/relationships/hyperlink" Target="https://podminky.urs.cz/item/CS_URS_2021_01/462512270" TargetMode="External"/><Relationship Id="rId3" Type="http://schemas.openxmlformats.org/officeDocument/2006/relationships/hyperlink" Target="https://podminky.urs.cz/item/CS_URS_2021_01/162251102" TargetMode="External"/><Relationship Id="rId21" Type="http://schemas.openxmlformats.org/officeDocument/2006/relationships/hyperlink" Target="https://podminky.urs.cz/item/CS_URS_2021_01/457531112" TargetMode="External"/><Relationship Id="rId7" Type="http://schemas.openxmlformats.org/officeDocument/2006/relationships/hyperlink" Target="https://podminky.urs.cz/item/CS_URS_2021_01/171103201" TargetMode="External"/><Relationship Id="rId12" Type="http://schemas.openxmlformats.org/officeDocument/2006/relationships/hyperlink" Target="https://podminky.urs.cz/item/CS_URS_2021_01/182251101" TargetMode="External"/><Relationship Id="rId17" Type="http://schemas.openxmlformats.org/officeDocument/2006/relationships/hyperlink" Target="https://podminky.urs.cz/item/CS_URS_2021_01/00572470" TargetMode="External"/><Relationship Id="rId25" Type="http://schemas.openxmlformats.org/officeDocument/2006/relationships/hyperlink" Target="https://podminky.urs.cz/item/CS_URS_2021_01/69311175" TargetMode="External"/><Relationship Id="rId2" Type="http://schemas.openxmlformats.org/officeDocument/2006/relationships/hyperlink" Target="https://podminky.urs.cz/item/CS_URS_2021_01/122251406" TargetMode="External"/><Relationship Id="rId16" Type="http://schemas.openxmlformats.org/officeDocument/2006/relationships/hyperlink" Target="https://podminky.urs.cz/item/CS_URS_2021_01/181411131" TargetMode="External"/><Relationship Id="rId20" Type="http://schemas.openxmlformats.org/officeDocument/2006/relationships/hyperlink" Target="https://podminky.urs.cz/item/CS_URS_2021_01/182351123" TargetMode="External"/><Relationship Id="rId29" Type="http://schemas.openxmlformats.org/officeDocument/2006/relationships/hyperlink" Target="https://podminky.urs.cz/item/CS_URS_2021_01/998332011" TargetMode="External"/><Relationship Id="rId1" Type="http://schemas.openxmlformats.org/officeDocument/2006/relationships/hyperlink" Target="https://podminky.urs.cz/item/CS_URS_2021_01/121151123" TargetMode="External"/><Relationship Id="rId6" Type="http://schemas.openxmlformats.org/officeDocument/2006/relationships/hyperlink" Target="https://podminky.urs.cz/item/CS_URS_2021_01/167151111" TargetMode="External"/><Relationship Id="rId11" Type="http://schemas.openxmlformats.org/officeDocument/2006/relationships/hyperlink" Target="https://podminky.urs.cz/item/CS_URS_2021_01/182151111" TargetMode="External"/><Relationship Id="rId24" Type="http://schemas.openxmlformats.org/officeDocument/2006/relationships/hyperlink" Target="https://podminky.urs.cz/item/CS_URS_2021_01/457971111" TargetMode="External"/><Relationship Id="rId5" Type="http://schemas.openxmlformats.org/officeDocument/2006/relationships/hyperlink" Target="https://podminky.urs.cz/item/CS_URS_2021_01/162751117" TargetMode="External"/><Relationship Id="rId15" Type="http://schemas.openxmlformats.org/officeDocument/2006/relationships/hyperlink" Target="https://podminky.urs.cz/item/CS_URS_2021_01/181351103" TargetMode="External"/><Relationship Id="rId23" Type="http://schemas.openxmlformats.org/officeDocument/2006/relationships/hyperlink" Target="https://podminky.urs.cz/item/CS_URS_2021_01/457531111" TargetMode="External"/><Relationship Id="rId28" Type="http://schemas.openxmlformats.org/officeDocument/2006/relationships/hyperlink" Target="https://podminky.urs.cz/item/CS_URS_2021_01/564671111" TargetMode="External"/><Relationship Id="rId10" Type="http://schemas.openxmlformats.org/officeDocument/2006/relationships/hyperlink" Target="https://podminky.urs.cz/item/CS_URS_2021_01/181305111" TargetMode="External"/><Relationship Id="rId19" Type="http://schemas.openxmlformats.org/officeDocument/2006/relationships/hyperlink" Target="https://podminky.urs.cz/item/CS_URS_2021_01/00572470" TargetMode="External"/><Relationship Id="rId4" Type="http://schemas.openxmlformats.org/officeDocument/2006/relationships/hyperlink" Target="https://podminky.urs.cz/item/CS_URS_2021_01/162351103" TargetMode="External"/><Relationship Id="rId9" Type="http://schemas.openxmlformats.org/officeDocument/2006/relationships/hyperlink" Target="https://podminky.urs.cz/item/CS_URS_2021_01/171251201" TargetMode="External"/><Relationship Id="rId14" Type="http://schemas.openxmlformats.org/officeDocument/2006/relationships/hyperlink" Target="https://podminky.urs.cz/item/CS_URS_2021_01/181111122" TargetMode="External"/><Relationship Id="rId22" Type="http://schemas.openxmlformats.org/officeDocument/2006/relationships/hyperlink" Target="https://podminky.urs.cz/item/CS_URS_2021_01/457541111" TargetMode="External"/><Relationship Id="rId27" Type="http://schemas.openxmlformats.org/officeDocument/2006/relationships/hyperlink" Target="https://podminky.urs.cz/item/CS_URS_2021_01/462519002" TargetMode="External"/><Relationship Id="rId30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71251201" TargetMode="External"/><Relationship Id="rId13" Type="http://schemas.openxmlformats.org/officeDocument/2006/relationships/hyperlink" Target="https://podminky.urs.cz/item/CS_URS_2021_01/389121112" TargetMode="External"/><Relationship Id="rId18" Type="http://schemas.openxmlformats.org/officeDocument/2006/relationships/hyperlink" Target="https://podminky.urs.cz/item/CS_URS_2021_01/465512127" TargetMode="External"/><Relationship Id="rId26" Type="http://schemas.openxmlformats.org/officeDocument/2006/relationships/hyperlink" Target="https://podminky.urs.cz/item/CS_URS_2021_01/767995111" TargetMode="External"/><Relationship Id="rId3" Type="http://schemas.openxmlformats.org/officeDocument/2006/relationships/hyperlink" Target="https://podminky.urs.cz/item/CS_URS_2021_01/115101301" TargetMode="External"/><Relationship Id="rId21" Type="http://schemas.openxmlformats.org/officeDocument/2006/relationships/hyperlink" Target="https://podminky.urs.cz/item/CS_URS_2021_01/934956122" TargetMode="External"/><Relationship Id="rId7" Type="http://schemas.openxmlformats.org/officeDocument/2006/relationships/hyperlink" Target="https://podminky.urs.cz/item/CS_URS_2021_01/167151101" TargetMode="External"/><Relationship Id="rId12" Type="http://schemas.openxmlformats.org/officeDocument/2006/relationships/hyperlink" Target="https://podminky.urs.cz/item/CS_URS_2021_01/321368211" TargetMode="External"/><Relationship Id="rId17" Type="http://schemas.openxmlformats.org/officeDocument/2006/relationships/hyperlink" Target="https://podminky.urs.cz/item/CS_URS_2021_01/452353101" TargetMode="External"/><Relationship Id="rId25" Type="http://schemas.openxmlformats.org/officeDocument/2006/relationships/hyperlink" Target="https://podminky.urs.cz/item/CS_URS_2021_01/998332011" TargetMode="External"/><Relationship Id="rId2" Type="http://schemas.openxmlformats.org/officeDocument/2006/relationships/hyperlink" Target="https://podminky.urs.cz/item/CS_URS_2021_01/115101201" TargetMode="External"/><Relationship Id="rId16" Type="http://schemas.openxmlformats.org/officeDocument/2006/relationships/hyperlink" Target="https://podminky.urs.cz/item/CS_URS_2021_01/452351101" TargetMode="External"/><Relationship Id="rId20" Type="http://schemas.openxmlformats.org/officeDocument/2006/relationships/hyperlink" Target="https://podminky.urs.cz/item/CS_URS_2021_01/899643111" TargetMode="External"/><Relationship Id="rId29" Type="http://schemas.openxmlformats.org/officeDocument/2006/relationships/hyperlink" Target="https://podminky.urs.cz/item/CS_URS_2021_01/767995114" TargetMode="External"/><Relationship Id="rId1" Type="http://schemas.openxmlformats.org/officeDocument/2006/relationships/hyperlink" Target="https://podminky.urs.cz/item/CS_URS_2021_01/115001105" TargetMode="External"/><Relationship Id="rId6" Type="http://schemas.openxmlformats.org/officeDocument/2006/relationships/hyperlink" Target="https://podminky.urs.cz/item/CS_URS_2021_01/162751117" TargetMode="External"/><Relationship Id="rId11" Type="http://schemas.openxmlformats.org/officeDocument/2006/relationships/hyperlink" Target="https://podminky.urs.cz/item/CS_URS_2021_01/321366111" TargetMode="External"/><Relationship Id="rId24" Type="http://schemas.openxmlformats.org/officeDocument/2006/relationships/hyperlink" Target="https://podminky.urs.cz/item/CS_URS_2021_01/985331215" TargetMode="External"/><Relationship Id="rId32" Type="http://schemas.openxmlformats.org/officeDocument/2006/relationships/drawing" Target="../drawings/drawing9.xml"/><Relationship Id="rId5" Type="http://schemas.openxmlformats.org/officeDocument/2006/relationships/hyperlink" Target="https://podminky.urs.cz/item/CS_URS_2021_01/132212111" TargetMode="External"/><Relationship Id="rId15" Type="http://schemas.openxmlformats.org/officeDocument/2006/relationships/hyperlink" Target="https://podminky.urs.cz/item/CS_URS_2021_01/452313151" TargetMode="External"/><Relationship Id="rId23" Type="http://schemas.openxmlformats.org/officeDocument/2006/relationships/hyperlink" Target="https://podminky.urs.cz/item/CS_URS_2021_01/977151123" TargetMode="External"/><Relationship Id="rId28" Type="http://schemas.openxmlformats.org/officeDocument/2006/relationships/hyperlink" Target="https://podminky.urs.cz/item/CS_URS_2021_01/767995113" TargetMode="External"/><Relationship Id="rId10" Type="http://schemas.openxmlformats.org/officeDocument/2006/relationships/hyperlink" Target="https://podminky.urs.cz/item/CS_URS_2021_01/321321116" TargetMode="External"/><Relationship Id="rId19" Type="http://schemas.openxmlformats.org/officeDocument/2006/relationships/hyperlink" Target="https://podminky.urs.cz/item/CS_URS_2021_01/899623161" TargetMode="External"/><Relationship Id="rId31" Type="http://schemas.openxmlformats.org/officeDocument/2006/relationships/hyperlink" Target="https://podminky.urs.cz/item/CS_URS_2021_01/998767101" TargetMode="External"/><Relationship Id="rId4" Type="http://schemas.openxmlformats.org/officeDocument/2006/relationships/hyperlink" Target="https://podminky.urs.cz/item/CS_URS_2021_01/131251104" TargetMode="External"/><Relationship Id="rId9" Type="http://schemas.openxmlformats.org/officeDocument/2006/relationships/hyperlink" Target="https://podminky.urs.cz/item/CS_URS_2021_01/174151101" TargetMode="External"/><Relationship Id="rId14" Type="http://schemas.openxmlformats.org/officeDocument/2006/relationships/hyperlink" Target="https://podminky.urs.cz/item/CS_URS_2021_01/452311151" TargetMode="External"/><Relationship Id="rId22" Type="http://schemas.openxmlformats.org/officeDocument/2006/relationships/hyperlink" Target="https://podminky.urs.cz/item/CS_URS_2021_01/936501111" TargetMode="External"/><Relationship Id="rId27" Type="http://schemas.openxmlformats.org/officeDocument/2006/relationships/hyperlink" Target="https://podminky.urs.cz/item/CS_URS_2021_01/767995112" TargetMode="External"/><Relationship Id="rId30" Type="http://schemas.openxmlformats.org/officeDocument/2006/relationships/hyperlink" Target="https://podminky.urs.cz/item/CS_URS_2021_01/7679951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0"/>
  <sheetViews>
    <sheetView showGridLines="0" tabSelected="1" workbookViewId="0">
      <selection activeCell="K6" sqref="K6:AO6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9"/>
      <c r="AS2" s="389"/>
      <c r="AT2" s="389"/>
      <c r="AU2" s="389"/>
      <c r="AV2" s="389"/>
      <c r="AW2" s="389"/>
      <c r="AX2" s="389"/>
      <c r="AY2" s="389"/>
      <c r="AZ2" s="389"/>
      <c r="BA2" s="389"/>
      <c r="BB2" s="389"/>
      <c r="BC2" s="389"/>
      <c r="BD2" s="389"/>
      <c r="BE2" s="389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3" t="s">
        <v>14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4"/>
      <c r="AD5" s="374"/>
      <c r="AE5" s="374"/>
      <c r="AF5" s="374"/>
      <c r="AG5" s="374"/>
      <c r="AH5" s="374"/>
      <c r="AI5" s="374"/>
      <c r="AJ5" s="374"/>
      <c r="AK5" s="374"/>
      <c r="AL5" s="374"/>
      <c r="AM5" s="374"/>
      <c r="AN5" s="374"/>
      <c r="AO5" s="374"/>
      <c r="AP5" s="24"/>
      <c r="AQ5" s="24"/>
      <c r="AR5" s="22"/>
      <c r="BE5" s="370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5" t="s">
        <v>17</v>
      </c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4"/>
      <c r="AD6" s="374"/>
      <c r="AE6" s="374"/>
      <c r="AF6" s="374"/>
      <c r="AG6" s="374"/>
      <c r="AH6" s="374"/>
      <c r="AI6" s="374"/>
      <c r="AJ6" s="374"/>
      <c r="AK6" s="374"/>
      <c r="AL6" s="374"/>
      <c r="AM6" s="374"/>
      <c r="AN6" s="374"/>
      <c r="AO6" s="374"/>
      <c r="AP6" s="24"/>
      <c r="AQ6" s="24"/>
      <c r="AR6" s="22"/>
      <c r="BE6" s="371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71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71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1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71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71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1"/>
      <c r="BS12" s="19" t="s">
        <v>6</v>
      </c>
    </row>
    <row r="13" spans="1:74" s="1" customFormat="1" ht="12" customHeight="1">
      <c r="B13" s="23"/>
      <c r="C13" s="24"/>
      <c r="D13" s="31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33</v>
      </c>
      <c r="AO13" s="24"/>
      <c r="AP13" s="24"/>
      <c r="AQ13" s="24"/>
      <c r="AR13" s="22"/>
      <c r="BE13" s="371"/>
      <c r="BS13" s="19" t="s">
        <v>6</v>
      </c>
    </row>
    <row r="14" spans="1:74">
      <c r="B14" s="23"/>
      <c r="C14" s="24"/>
      <c r="D14" s="24"/>
      <c r="E14" s="376" t="s">
        <v>33</v>
      </c>
      <c r="F14" s="377"/>
      <c r="G14" s="377"/>
      <c r="H14" s="377"/>
      <c r="I14" s="377"/>
      <c r="J14" s="377"/>
      <c r="K14" s="377"/>
      <c r="L14" s="377"/>
      <c r="M14" s="377"/>
      <c r="N14" s="377"/>
      <c r="O14" s="377"/>
      <c r="P14" s="377"/>
      <c r="Q14" s="377"/>
      <c r="R14" s="377"/>
      <c r="S14" s="377"/>
      <c r="T14" s="377"/>
      <c r="U14" s="377"/>
      <c r="V14" s="377"/>
      <c r="W14" s="377"/>
      <c r="X14" s="377"/>
      <c r="Y14" s="377"/>
      <c r="Z14" s="377"/>
      <c r="AA14" s="377"/>
      <c r="AB14" s="377"/>
      <c r="AC14" s="377"/>
      <c r="AD14" s="377"/>
      <c r="AE14" s="377"/>
      <c r="AF14" s="377"/>
      <c r="AG14" s="377"/>
      <c r="AH14" s="377"/>
      <c r="AI14" s="377"/>
      <c r="AJ14" s="377"/>
      <c r="AK14" s="31" t="s">
        <v>30</v>
      </c>
      <c r="AL14" s="24"/>
      <c r="AM14" s="24"/>
      <c r="AN14" s="33" t="s">
        <v>33</v>
      </c>
      <c r="AO14" s="24"/>
      <c r="AP14" s="24"/>
      <c r="AQ14" s="24"/>
      <c r="AR14" s="22"/>
      <c r="BE14" s="371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1"/>
      <c r="BS15" s="19" t="s">
        <v>4</v>
      </c>
    </row>
    <row r="16" spans="1:74" s="1" customFormat="1" ht="12" customHeight="1">
      <c r="B16" s="23"/>
      <c r="C16" s="24"/>
      <c r="D16" s="31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71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71"/>
      <c r="BS17" s="19" t="s">
        <v>38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1"/>
      <c r="BS18" s="19" t="s">
        <v>6</v>
      </c>
    </row>
    <row r="19" spans="1:71" s="1" customFormat="1" ht="12" customHeight="1">
      <c r="B19" s="23"/>
      <c r="C19" s="24"/>
      <c r="D19" s="31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71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30</v>
      </c>
      <c r="AL20" s="24"/>
      <c r="AM20" s="24"/>
      <c r="AN20" s="29" t="s">
        <v>21</v>
      </c>
      <c r="AO20" s="24"/>
      <c r="AP20" s="24"/>
      <c r="AQ20" s="24"/>
      <c r="AR20" s="22"/>
      <c r="BE20" s="371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1"/>
    </row>
    <row r="22" spans="1:71" s="1" customFormat="1" ht="12" customHeight="1">
      <c r="B22" s="23"/>
      <c r="C22" s="24"/>
      <c r="D22" s="31" t="s">
        <v>41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1"/>
    </row>
    <row r="23" spans="1:71" s="1" customFormat="1" ht="72" customHeight="1">
      <c r="B23" s="23"/>
      <c r="C23" s="24"/>
      <c r="D23" s="24"/>
      <c r="E23" s="378" t="s">
        <v>42</v>
      </c>
      <c r="F23" s="378"/>
      <c r="G23" s="378"/>
      <c r="H23" s="378"/>
      <c r="I23" s="378"/>
      <c r="J23" s="378"/>
      <c r="K23" s="378"/>
      <c r="L23" s="378"/>
      <c r="M23" s="378"/>
      <c r="N23" s="378"/>
      <c r="O23" s="378"/>
      <c r="P23" s="378"/>
      <c r="Q23" s="378"/>
      <c r="R23" s="378"/>
      <c r="S23" s="378"/>
      <c r="T23" s="378"/>
      <c r="U23" s="378"/>
      <c r="V23" s="378"/>
      <c r="W23" s="378"/>
      <c r="X23" s="378"/>
      <c r="Y23" s="378"/>
      <c r="Z23" s="378"/>
      <c r="AA23" s="378"/>
      <c r="AB23" s="378"/>
      <c r="AC23" s="378"/>
      <c r="AD23" s="378"/>
      <c r="AE23" s="378"/>
      <c r="AF23" s="378"/>
      <c r="AG23" s="378"/>
      <c r="AH23" s="378"/>
      <c r="AI23" s="378"/>
      <c r="AJ23" s="378"/>
      <c r="AK23" s="378"/>
      <c r="AL23" s="378"/>
      <c r="AM23" s="378"/>
      <c r="AN23" s="378"/>
      <c r="AO23" s="24"/>
      <c r="AP23" s="24"/>
      <c r="AQ23" s="24"/>
      <c r="AR23" s="22"/>
      <c r="BE23" s="371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1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1"/>
    </row>
    <row r="26" spans="1:71" s="2" customFormat="1" ht="25.9" customHeight="1">
      <c r="A26" s="36"/>
      <c r="B26" s="37"/>
      <c r="C26" s="38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79">
        <f>ROUND(AG54,2)</f>
        <v>0</v>
      </c>
      <c r="AL26" s="380"/>
      <c r="AM26" s="380"/>
      <c r="AN26" s="380"/>
      <c r="AO26" s="380"/>
      <c r="AP26" s="38"/>
      <c r="AQ26" s="38"/>
      <c r="AR26" s="41"/>
      <c r="BE26" s="371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1"/>
    </row>
    <row r="28" spans="1:71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1" t="s">
        <v>44</v>
      </c>
      <c r="M28" s="381"/>
      <c r="N28" s="381"/>
      <c r="O28" s="381"/>
      <c r="P28" s="381"/>
      <c r="Q28" s="38"/>
      <c r="R28" s="38"/>
      <c r="S28" s="38"/>
      <c r="T28" s="38"/>
      <c r="U28" s="38"/>
      <c r="V28" s="38"/>
      <c r="W28" s="381" t="s">
        <v>45</v>
      </c>
      <c r="X28" s="381"/>
      <c r="Y28" s="381"/>
      <c r="Z28" s="381"/>
      <c r="AA28" s="381"/>
      <c r="AB28" s="381"/>
      <c r="AC28" s="381"/>
      <c r="AD28" s="381"/>
      <c r="AE28" s="381"/>
      <c r="AF28" s="38"/>
      <c r="AG28" s="38"/>
      <c r="AH28" s="38"/>
      <c r="AI28" s="38"/>
      <c r="AJ28" s="38"/>
      <c r="AK28" s="381" t="s">
        <v>46</v>
      </c>
      <c r="AL28" s="381"/>
      <c r="AM28" s="381"/>
      <c r="AN28" s="381"/>
      <c r="AO28" s="381"/>
      <c r="AP28" s="38"/>
      <c r="AQ28" s="38"/>
      <c r="AR28" s="41"/>
      <c r="BE28" s="371"/>
    </row>
    <row r="29" spans="1:71" s="3" customFormat="1" ht="14.45" customHeight="1">
      <c r="B29" s="42"/>
      <c r="C29" s="43"/>
      <c r="D29" s="31" t="s">
        <v>47</v>
      </c>
      <c r="E29" s="43"/>
      <c r="F29" s="31" t="s">
        <v>48</v>
      </c>
      <c r="G29" s="43"/>
      <c r="H29" s="43"/>
      <c r="I29" s="43"/>
      <c r="J29" s="43"/>
      <c r="K29" s="43"/>
      <c r="L29" s="384">
        <v>0.21</v>
      </c>
      <c r="M29" s="383"/>
      <c r="N29" s="383"/>
      <c r="O29" s="383"/>
      <c r="P29" s="383"/>
      <c r="Q29" s="43"/>
      <c r="R29" s="43"/>
      <c r="S29" s="43"/>
      <c r="T29" s="43"/>
      <c r="U29" s="43"/>
      <c r="V29" s="43"/>
      <c r="W29" s="382">
        <f>ROUND(AZ54, 2)</f>
        <v>0</v>
      </c>
      <c r="X29" s="383"/>
      <c r="Y29" s="383"/>
      <c r="Z29" s="383"/>
      <c r="AA29" s="383"/>
      <c r="AB29" s="383"/>
      <c r="AC29" s="383"/>
      <c r="AD29" s="383"/>
      <c r="AE29" s="383"/>
      <c r="AF29" s="43"/>
      <c r="AG29" s="43"/>
      <c r="AH29" s="43"/>
      <c r="AI29" s="43"/>
      <c r="AJ29" s="43"/>
      <c r="AK29" s="382">
        <f>ROUND(AV54, 2)</f>
        <v>0</v>
      </c>
      <c r="AL29" s="383"/>
      <c r="AM29" s="383"/>
      <c r="AN29" s="383"/>
      <c r="AO29" s="383"/>
      <c r="AP29" s="43"/>
      <c r="AQ29" s="43"/>
      <c r="AR29" s="44"/>
      <c r="BE29" s="372"/>
    </row>
    <row r="30" spans="1:71" s="3" customFormat="1" ht="14.45" customHeight="1">
      <c r="B30" s="42"/>
      <c r="C30" s="43"/>
      <c r="D30" s="43"/>
      <c r="E30" s="43"/>
      <c r="F30" s="31" t="s">
        <v>49</v>
      </c>
      <c r="G30" s="43"/>
      <c r="H30" s="43"/>
      <c r="I30" s="43"/>
      <c r="J30" s="43"/>
      <c r="K30" s="43"/>
      <c r="L30" s="384">
        <v>0.15</v>
      </c>
      <c r="M30" s="383"/>
      <c r="N30" s="383"/>
      <c r="O30" s="383"/>
      <c r="P30" s="383"/>
      <c r="Q30" s="43"/>
      <c r="R30" s="43"/>
      <c r="S30" s="43"/>
      <c r="T30" s="43"/>
      <c r="U30" s="43"/>
      <c r="V30" s="43"/>
      <c r="W30" s="382">
        <f>ROUND(BA54, 2)</f>
        <v>0</v>
      </c>
      <c r="X30" s="383"/>
      <c r="Y30" s="383"/>
      <c r="Z30" s="383"/>
      <c r="AA30" s="383"/>
      <c r="AB30" s="383"/>
      <c r="AC30" s="383"/>
      <c r="AD30" s="383"/>
      <c r="AE30" s="383"/>
      <c r="AF30" s="43"/>
      <c r="AG30" s="43"/>
      <c r="AH30" s="43"/>
      <c r="AI30" s="43"/>
      <c r="AJ30" s="43"/>
      <c r="AK30" s="382">
        <f>ROUND(AW54, 2)</f>
        <v>0</v>
      </c>
      <c r="AL30" s="383"/>
      <c r="AM30" s="383"/>
      <c r="AN30" s="383"/>
      <c r="AO30" s="383"/>
      <c r="AP30" s="43"/>
      <c r="AQ30" s="43"/>
      <c r="AR30" s="44"/>
      <c r="BE30" s="372"/>
    </row>
    <row r="31" spans="1:71" s="3" customFormat="1" ht="14.45" hidden="1" customHeight="1">
      <c r="B31" s="42"/>
      <c r="C31" s="43"/>
      <c r="D31" s="43"/>
      <c r="E31" s="43"/>
      <c r="F31" s="31" t="s">
        <v>50</v>
      </c>
      <c r="G31" s="43"/>
      <c r="H31" s="43"/>
      <c r="I31" s="43"/>
      <c r="J31" s="43"/>
      <c r="K31" s="43"/>
      <c r="L31" s="384">
        <v>0.21</v>
      </c>
      <c r="M31" s="383"/>
      <c r="N31" s="383"/>
      <c r="O31" s="383"/>
      <c r="P31" s="383"/>
      <c r="Q31" s="43"/>
      <c r="R31" s="43"/>
      <c r="S31" s="43"/>
      <c r="T31" s="43"/>
      <c r="U31" s="43"/>
      <c r="V31" s="43"/>
      <c r="W31" s="382">
        <f>ROUND(BB54, 2)</f>
        <v>0</v>
      </c>
      <c r="X31" s="383"/>
      <c r="Y31" s="383"/>
      <c r="Z31" s="383"/>
      <c r="AA31" s="383"/>
      <c r="AB31" s="383"/>
      <c r="AC31" s="383"/>
      <c r="AD31" s="383"/>
      <c r="AE31" s="383"/>
      <c r="AF31" s="43"/>
      <c r="AG31" s="43"/>
      <c r="AH31" s="43"/>
      <c r="AI31" s="43"/>
      <c r="AJ31" s="43"/>
      <c r="AK31" s="382">
        <v>0</v>
      </c>
      <c r="AL31" s="383"/>
      <c r="AM31" s="383"/>
      <c r="AN31" s="383"/>
      <c r="AO31" s="383"/>
      <c r="AP31" s="43"/>
      <c r="AQ31" s="43"/>
      <c r="AR31" s="44"/>
      <c r="BE31" s="372"/>
    </row>
    <row r="32" spans="1:71" s="3" customFormat="1" ht="14.45" hidden="1" customHeight="1">
      <c r="B32" s="42"/>
      <c r="C32" s="43"/>
      <c r="D32" s="43"/>
      <c r="E32" s="43"/>
      <c r="F32" s="31" t="s">
        <v>51</v>
      </c>
      <c r="G32" s="43"/>
      <c r="H32" s="43"/>
      <c r="I32" s="43"/>
      <c r="J32" s="43"/>
      <c r="K32" s="43"/>
      <c r="L32" s="384">
        <v>0.15</v>
      </c>
      <c r="M32" s="383"/>
      <c r="N32" s="383"/>
      <c r="O32" s="383"/>
      <c r="P32" s="383"/>
      <c r="Q32" s="43"/>
      <c r="R32" s="43"/>
      <c r="S32" s="43"/>
      <c r="T32" s="43"/>
      <c r="U32" s="43"/>
      <c r="V32" s="43"/>
      <c r="W32" s="382">
        <f>ROUND(BC54, 2)</f>
        <v>0</v>
      </c>
      <c r="X32" s="383"/>
      <c r="Y32" s="383"/>
      <c r="Z32" s="383"/>
      <c r="AA32" s="383"/>
      <c r="AB32" s="383"/>
      <c r="AC32" s="383"/>
      <c r="AD32" s="383"/>
      <c r="AE32" s="383"/>
      <c r="AF32" s="43"/>
      <c r="AG32" s="43"/>
      <c r="AH32" s="43"/>
      <c r="AI32" s="43"/>
      <c r="AJ32" s="43"/>
      <c r="AK32" s="382">
        <v>0</v>
      </c>
      <c r="AL32" s="383"/>
      <c r="AM32" s="383"/>
      <c r="AN32" s="383"/>
      <c r="AO32" s="383"/>
      <c r="AP32" s="43"/>
      <c r="AQ32" s="43"/>
      <c r="AR32" s="44"/>
      <c r="BE32" s="372"/>
    </row>
    <row r="33" spans="1:57" s="3" customFormat="1" ht="14.45" hidden="1" customHeight="1">
      <c r="B33" s="42"/>
      <c r="C33" s="43"/>
      <c r="D33" s="43"/>
      <c r="E33" s="43"/>
      <c r="F33" s="31" t="s">
        <v>52</v>
      </c>
      <c r="G33" s="43"/>
      <c r="H33" s="43"/>
      <c r="I33" s="43"/>
      <c r="J33" s="43"/>
      <c r="K33" s="43"/>
      <c r="L33" s="384">
        <v>0</v>
      </c>
      <c r="M33" s="383"/>
      <c r="N33" s="383"/>
      <c r="O33" s="383"/>
      <c r="P33" s="383"/>
      <c r="Q33" s="43"/>
      <c r="R33" s="43"/>
      <c r="S33" s="43"/>
      <c r="T33" s="43"/>
      <c r="U33" s="43"/>
      <c r="V33" s="43"/>
      <c r="W33" s="382">
        <f>ROUND(BD54, 2)</f>
        <v>0</v>
      </c>
      <c r="X33" s="383"/>
      <c r="Y33" s="383"/>
      <c r="Z33" s="383"/>
      <c r="AA33" s="383"/>
      <c r="AB33" s="383"/>
      <c r="AC33" s="383"/>
      <c r="AD33" s="383"/>
      <c r="AE33" s="383"/>
      <c r="AF33" s="43"/>
      <c r="AG33" s="43"/>
      <c r="AH33" s="43"/>
      <c r="AI33" s="43"/>
      <c r="AJ33" s="43"/>
      <c r="AK33" s="382">
        <v>0</v>
      </c>
      <c r="AL33" s="383"/>
      <c r="AM33" s="383"/>
      <c r="AN33" s="383"/>
      <c r="AO33" s="383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54</v>
      </c>
      <c r="U35" s="47"/>
      <c r="V35" s="47"/>
      <c r="W35" s="47"/>
      <c r="X35" s="388" t="s">
        <v>55</v>
      </c>
      <c r="Y35" s="386"/>
      <c r="Z35" s="386"/>
      <c r="AA35" s="386"/>
      <c r="AB35" s="386"/>
      <c r="AC35" s="47"/>
      <c r="AD35" s="47"/>
      <c r="AE35" s="47"/>
      <c r="AF35" s="47"/>
      <c r="AG35" s="47"/>
      <c r="AH35" s="47"/>
      <c r="AI35" s="47"/>
      <c r="AJ35" s="47"/>
      <c r="AK35" s="385">
        <f>SUM(AK26:AK33)</f>
        <v>0</v>
      </c>
      <c r="AL35" s="386"/>
      <c r="AM35" s="386"/>
      <c r="AN35" s="386"/>
      <c r="AO35" s="387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2020_55_1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7" t="str">
        <f>K6</f>
        <v>Výstavba vodních nádrží MVN3 a MVN4 v k. ú. Bedřichov u Horní Stropnice</v>
      </c>
      <c r="M45" s="368"/>
      <c r="N45" s="368"/>
      <c r="O45" s="368"/>
      <c r="P45" s="368"/>
      <c r="Q45" s="368"/>
      <c r="R45" s="368"/>
      <c r="S45" s="368"/>
      <c r="T45" s="368"/>
      <c r="U45" s="368"/>
      <c r="V45" s="368"/>
      <c r="W45" s="368"/>
      <c r="X45" s="368"/>
      <c r="Y45" s="368"/>
      <c r="Z45" s="368"/>
      <c r="AA45" s="368"/>
      <c r="AB45" s="368"/>
      <c r="AC45" s="368"/>
      <c r="AD45" s="368"/>
      <c r="AE45" s="368"/>
      <c r="AF45" s="368"/>
      <c r="AG45" s="368"/>
      <c r="AH45" s="368"/>
      <c r="AI45" s="368"/>
      <c r="AJ45" s="368"/>
      <c r="AK45" s="368"/>
      <c r="AL45" s="368"/>
      <c r="AM45" s="368"/>
      <c r="AN45" s="368"/>
      <c r="AO45" s="368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ppč. 634, 707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97" t="str">
        <f>IF(AN8= "","",AN8)</f>
        <v>6. 4. 2021</v>
      </c>
      <c r="AN47" s="397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SPÚ, KPÚ pro Jihočeský kraj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34</v>
      </c>
      <c r="AJ49" s="38"/>
      <c r="AK49" s="38"/>
      <c r="AL49" s="38"/>
      <c r="AM49" s="395" t="str">
        <f>IF(E17="","",E17)</f>
        <v>VODOPLAN s.r.o.</v>
      </c>
      <c r="AN49" s="396"/>
      <c r="AO49" s="396"/>
      <c r="AP49" s="396"/>
      <c r="AQ49" s="38"/>
      <c r="AR49" s="41"/>
      <c r="AS49" s="399" t="s">
        <v>57</v>
      </c>
      <c r="AT49" s="400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32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39</v>
      </c>
      <c r="AJ50" s="38"/>
      <c r="AK50" s="38"/>
      <c r="AL50" s="38"/>
      <c r="AM50" s="395" t="str">
        <f>IF(E20="","",E20)</f>
        <v xml:space="preserve"> </v>
      </c>
      <c r="AN50" s="396"/>
      <c r="AO50" s="396"/>
      <c r="AP50" s="396"/>
      <c r="AQ50" s="38"/>
      <c r="AR50" s="41"/>
      <c r="AS50" s="401"/>
      <c r="AT50" s="402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403"/>
      <c r="AT51" s="404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2" t="s">
        <v>58</v>
      </c>
      <c r="D52" s="363"/>
      <c r="E52" s="363"/>
      <c r="F52" s="363"/>
      <c r="G52" s="363"/>
      <c r="H52" s="68"/>
      <c r="I52" s="366" t="s">
        <v>59</v>
      </c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92" t="s">
        <v>60</v>
      </c>
      <c r="AH52" s="363"/>
      <c r="AI52" s="363"/>
      <c r="AJ52" s="363"/>
      <c r="AK52" s="363"/>
      <c r="AL52" s="363"/>
      <c r="AM52" s="363"/>
      <c r="AN52" s="366" t="s">
        <v>61</v>
      </c>
      <c r="AO52" s="363"/>
      <c r="AP52" s="363"/>
      <c r="AQ52" s="69" t="s">
        <v>62</v>
      </c>
      <c r="AR52" s="41"/>
      <c r="AS52" s="70" t="s">
        <v>63</v>
      </c>
      <c r="AT52" s="71" t="s">
        <v>64</v>
      </c>
      <c r="AU52" s="71" t="s">
        <v>65</v>
      </c>
      <c r="AV52" s="71" t="s">
        <v>66</v>
      </c>
      <c r="AW52" s="71" t="s">
        <v>67</v>
      </c>
      <c r="AX52" s="71" t="s">
        <v>68</v>
      </c>
      <c r="AY52" s="71" t="s">
        <v>69</v>
      </c>
      <c r="AZ52" s="71" t="s">
        <v>70</v>
      </c>
      <c r="BA52" s="71" t="s">
        <v>71</v>
      </c>
      <c r="BB52" s="71" t="s">
        <v>72</v>
      </c>
      <c r="BC52" s="71" t="s">
        <v>73</v>
      </c>
      <c r="BD52" s="72" t="s">
        <v>74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75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9">
        <f>ROUND(AG55+AG60+AG65+AG68,2)</f>
        <v>0</v>
      </c>
      <c r="AH54" s="369"/>
      <c r="AI54" s="369"/>
      <c r="AJ54" s="369"/>
      <c r="AK54" s="369"/>
      <c r="AL54" s="369"/>
      <c r="AM54" s="369"/>
      <c r="AN54" s="405">
        <f t="shared" ref="AN54:AN68" si="0">SUM(AG54,AT54)</f>
        <v>0</v>
      </c>
      <c r="AO54" s="405"/>
      <c r="AP54" s="405"/>
      <c r="AQ54" s="80" t="s">
        <v>21</v>
      </c>
      <c r="AR54" s="81"/>
      <c r="AS54" s="82">
        <f>ROUND(AS55+AS60+AS65+AS68,2)</f>
        <v>0</v>
      </c>
      <c r="AT54" s="83">
        <f t="shared" ref="AT54:AT68" si="1">ROUND(SUM(AV54:AW54),2)</f>
        <v>0</v>
      </c>
      <c r="AU54" s="84">
        <f>ROUND(AU55+AU60+AU65+AU68,5)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ROUND(AZ55+AZ60+AZ65+AZ68,2)</f>
        <v>0</v>
      </c>
      <c r="BA54" s="83">
        <f>ROUND(BA55+BA60+BA65+BA68,2)</f>
        <v>0</v>
      </c>
      <c r="BB54" s="83">
        <f>ROUND(BB55+BB60+BB65+BB68,2)</f>
        <v>0</v>
      </c>
      <c r="BC54" s="83">
        <f>ROUND(BC55+BC60+BC65+BC68,2)</f>
        <v>0</v>
      </c>
      <c r="BD54" s="85">
        <f>ROUND(BD55+BD60+BD65+BD68,2)</f>
        <v>0</v>
      </c>
      <c r="BS54" s="86" t="s">
        <v>76</v>
      </c>
      <c r="BT54" s="86" t="s">
        <v>77</v>
      </c>
      <c r="BU54" s="87" t="s">
        <v>78</v>
      </c>
      <c r="BV54" s="86" t="s">
        <v>79</v>
      </c>
      <c r="BW54" s="86" t="s">
        <v>5</v>
      </c>
      <c r="BX54" s="86" t="s">
        <v>80</v>
      </c>
      <c r="CL54" s="86" t="s">
        <v>19</v>
      </c>
    </row>
    <row r="55" spans="1:91" s="7" customFormat="1" ht="16.5" customHeight="1">
      <c r="B55" s="88"/>
      <c r="C55" s="89"/>
      <c r="D55" s="364" t="s">
        <v>81</v>
      </c>
      <c r="E55" s="364"/>
      <c r="F55" s="364"/>
      <c r="G55" s="364"/>
      <c r="H55" s="364"/>
      <c r="I55" s="90"/>
      <c r="J55" s="364" t="s">
        <v>82</v>
      </c>
      <c r="K55" s="364"/>
      <c r="L55" s="364"/>
      <c r="M55" s="364"/>
      <c r="N55" s="364"/>
      <c r="O55" s="364"/>
      <c r="P55" s="364"/>
      <c r="Q55" s="364"/>
      <c r="R55" s="364"/>
      <c r="S55" s="364"/>
      <c r="T55" s="364"/>
      <c r="U55" s="364"/>
      <c r="V55" s="364"/>
      <c r="W55" s="364"/>
      <c r="X55" s="364"/>
      <c r="Y55" s="364"/>
      <c r="Z55" s="364"/>
      <c r="AA55" s="364"/>
      <c r="AB55" s="364"/>
      <c r="AC55" s="364"/>
      <c r="AD55" s="364"/>
      <c r="AE55" s="364"/>
      <c r="AF55" s="364"/>
      <c r="AG55" s="393">
        <f>ROUND(SUM(AG56:AG59),2)</f>
        <v>0</v>
      </c>
      <c r="AH55" s="394"/>
      <c r="AI55" s="394"/>
      <c r="AJ55" s="394"/>
      <c r="AK55" s="394"/>
      <c r="AL55" s="394"/>
      <c r="AM55" s="394"/>
      <c r="AN55" s="398">
        <f t="shared" si="0"/>
        <v>0</v>
      </c>
      <c r="AO55" s="394"/>
      <c r="AP55" s="394"/>
      <c r="AQ55" s="91" t="s">
        <v>83</v>
      </c>
      <c r="AR55" s="92"/>
      <c r="AS55" s="93">
        <f>ROUND(SUM(AS56:AS59),2)</f>
        <v>0</v>
      </c>
      <c r="AT55" s="94">
        <f t="shared" si="1"/>
        <v>0</v>
      </c>
      <c r="AU55" s="95">
        <f>ROUND(SUM(AU56:AU59),5)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ROUND(SUM(AZ56:AZ59),2)</f>
        <v>0</v>
      </c>
      <c r="BA55" s="94">
        <f>ROUND(SUM(BA56:BA59),2)</f>
        <v>0</v>
      </c>
      <c r="BB55" s="94">
        <f>ROUND(SUM(BB56:BB59),2)</f>
        <v>0</v>
      </c>
      <c r="BC55" s="94">
        <f>ROUND(SUM(BC56:BC59),2)</f>
        <v>0</v>
      </c>
      <c r="BD55" s="96">
        <f>ROUND(SUM(BD56:BD59),2)</f>
        <v>0</v>
      </c>
      <c r="BS55" s="97" t="s">
        <v>76</v>
      </c>
      <c r="BT55" s="97" t="s">
        <v>84</v>
      </c>
      <c r="BU55" s="97" t="s">
        <v>78</v>
      </c>
      <c r="BV55" s="97" t="s">
        <v>79</v>
      </c>
      <c r="BW55" s="97" t="s">
        <v>85</v>
      </c>
      <c r="BX55" s="97" t="s">
        <v>5</v>
      </c>
      <c r="CL55" s="97" t="s">
        <v>86</v>
      </c>
      <c r="CM55" s="97" t="s">
        <v>87</v>
      </c>
    </row>
    <row r="56" spans="1:91" s="4" customFormat="1" ht="23.25" customHeight="1">
      <c r="A56" s="98" t="s">
        <v>88</v>
      </c>
      <c r="B56" s="53"/>
      <c r="C56" s="99"/>
      <c r="D56" s="99"/>
      <c r="E56" s="365" t="s">
        <v>89</v>
      </c>
      <c r="F56" s="365"/>
      <c r="G56" s="365"/>
      <c r="H56" s="365"/>
      <c r="I56" s="365"/>
      <c r="J56" s="99"/>
      <c r="K56" s="365" t="s">
        <v>90</v>
      </c>
      <c r="L56" s="365"/>
      <c r="M56" s="365"/>
      <c r="N56" s="365"/>
      <c r="O56" s="365"/>
      <c r="P56" s="365"/>
      <c r="Q56" s="365"/>
      <c r="R56" s="365"/>
      <c r="S56" s="365"/>
      <c r="T56" s="365"/>
      <c r="U56" s="365"/>
      <c r="V56" s="365"/>
      <c r="W56" s="365"/>
      <c r="X56" s="365"/>
      <c r="Y56" s="365"/>
      <c r="Z56" s="365"/>
      <c r="AA56" s="365"/>
      <c r="AB56" s="365"/>
      <c r="AC56" s="365"/>
      <c r="AD56" s="365"/>
      <c r="AE56" s="365"/>
      <c r="AF56" s="365"/>
      <c r="AG56" s="390">
        <f>'SO 10.0 - KÁCENÍ STROMŮ A...'!J32</f>
        <v>0</v>
      </c>
      <c r="AH56" s="391"/>
      <c r="AI56" s="391"/>
      <c r="AJ56" s="391"/>
      <c r="AK56" s="391"/>
      <c r="AL56" s="391"/>
      <c r="AM56" s="391"/>
      <c r="AN56" s="390">
        <f t="shared" si="0"/>
        <v>0</v>
      </c>
      <c r="AO56" s="391"/>
      <c r="AP56" s="391"/>
      <c r="AQ56" s="100" t="s">
        <v>91</v>
      </c>
      <c r="AR56" s="55"/>
      <c r="AS56" s="101">
        <v>0</v>
      </c>
      <c r="AT56" s="102">
        <f t="shared" si="1"/>
        <v>0</v>
      </c>
      <c r="AU56" s="103">
        <f>'SO 10.0 - KÁCENÍ STROMŮ A...'!P87</f>
        <v>0</v>
      </c>
      <c r="AV56" s="102">
        <f>'SO 10.0 - KÁCENÍ STROMŮ A...'!J35</f>
        <v>0</v>
      </c>
      <c r="AW56" s="102">
        <f>'SO 10.0 - KÁCENÍ STROMŮ A...'!J36</f>
        <v>0</v>
      </c>
      <c r="AX56" s="102">
        <f>'SO 10.0 - KÁCENÍ STROMŮ A...'!J37</f>
        <v>0</v>
      </c>
      <c r="AY56" s="102">
        <f>'SO 10.0 - KÁCENÍ STROMŮ A...'!J38</f>
        <v>0</v>
      </c>
      <c r="AZ56" s="102">
        <f>'SO 10.0 - KÁCENÍ STROMŮ A...'!F35</f>
        <v>0</v>
      </c>
      <c r="BA56" s="102">
        <f>'SO 10.0 - KÁCENÍ STROMŮ A...'!F36</f>
        <v>0</v>
      </c>
      <c r="BB56" s="102">
        <f>'SO 10.0 - KÁCENÍ STROMŮ A...'!F37</f>
        <v>0</v>
      </c>
      <c r="BC56" s="102">
        <f>'SO 10.0 - KÁCENÍ STROMŮ A...'!F38</f>
        <v>0</v>
      </c>
      <c r="BD56" s="104">
        <f>'SO 10.0 - KÁCENÍ STROMŮ A...'!F39</f>
        <v>0</v>
      </c>
      <c r="BT56" s="105" t="s">
        <v>87</v>
      </c>
      <c r="BV56" s="105" t="s">
        <v>79</v>
      </c>
      <c r="BW56" s="105" t="s">
        <v>92</v>
      </c>
      <c r="BX56" s="105" t="s">
        <v>85</v>
      </c>
      <c r="CL56" s="105" t="s">
        <v>86</v>
      </c>
    </row>
    <row r="57" spans="1:91" s="4" customFormat="1" ht="16.5" customHeight="1">
      <c r="A57" s="98" t="s">
        <v>88</v>
      </c>
      <c r="B57" s="53"/>
      <c r="C57" s="99"/>
      <c r="D57" s="99"/>
      <c r="E57" s="365" t="s">
        <v>93</v>
      </c>
      <c r="F57" s="365"/>
      <c r="G57" s="365"/>
      <c r="H57" s="365"/>
      <c r="I57" s="365"/>
      <c r="J57" s="99"/>
      <c r="K57" s="365" t="s">
        <v>94</v>
      </c>
      <c r="L57" s="365"/>
      <c r="M57" s="365"/>
      <c r="N57" s="365"/>
      <c r="O57" s="365"/>
      <c r="P57" s="365"/>
      <c r="Q57" s="365"/>
      <c r="R57" s="365"/>
      <c r="S57" s="365"/>
      <c r="T57" s="365"/>
      <c r="U57" s="365"/>
      <c r="V57" s="365"/>
      <c r="W57" s="365"/>
      <c r="X57" s="365"/>
      <c r="Y57" s="365"/>
      <c r="Z57" s="365"/>
      <c r="AA57" s="365"/>
      <c r="AB57" s="365"/>
      <c r="AC57" s="365"/>
      <c r="AD57" s="365"/>
      <c r="AE57" s="365"/>
      <c r="AF57" s="365"/>
      <c r="AG57" s="390">
        <f>'SO 10.1 - TVAROVÁNÍ ZÁTOPY'!J32</f>
        <v>0</v>
      </c>
      <c r="AH57" s="391"/>
      <c r="AI57" s="391"/>
      <c r="AJ57" s="391"/>
      <c r="AK57" s="391"/>
      <c r="AL57" s="391"/>
      <c r="AM57" s="391"/>
      <c r="AN57" s="390">
        <f t="shared" si="0"/>
        <v>0</v>
      </c>
      <c r="AO57" s="391"/>
      <c r="AP57" s="391"/>
      <c r="AQ57" s="100" t="s">
        <v>91</v>
      </c>
      <c r="AR57" s="55"/>
      <c r="AS57" s="101">
        <v>0</v>
      </c>
      <c r="AT57" s="102">
        <f t="shared" si="1"/>
        <v>0</v>
      </c>
      <c r="AU57" s="103">
        <f>'SO 10.1 - TVAROVÁNÍ ZÁTOPY'!P87</f>
        <v>0</v>
      </c>
      <c r="AV57" s="102">
        <f>'SO 10.1 - TVAROVÁNÍ ZÁTOPY'!J35</f>
        <v>0</v>
      </c>
      <c r="AW57" s="102">
        <f>'SO 10.1 - TVAROVÁNÍ ZÁTOPY'!J36</f>
        <v>0</v>
      </c>
      <c r="AX57" s="102">
        <f>'SO 10.1 - TVAROVÁNÍ ZÁTOPY'!J37</f>
        <v>0</v>
      </c>
      <c r="AY57" s="102">
        <f>'SO 10.1 - TVAROVÁNÍ ZÁTOPY'!J38</f>
        <v>0</v>
      </c>
      <c r="AZ57" s="102">
        <f>'SO 10.1 - TVAROVÁNÍ ZÁTOPY'!F35</f>
        <v>0</v>
      </c>
      <c r="BA57" s="102">
        <f>'SO 10.1 - TVAROVÁNÍ ZÁTOPY'!F36</f>
        <v>0</v>
      </c>
      <c r="BB57" s="102">
        <f>'SO 10.1 - TVAROVÁNÍ ZÁTOPY'!F37</f>
        <v>0</v>
      </c>
      <c r="BC57" s="102">
        <f>'SO 10.1 - TVAROVÁNÍ ZÁTOPY'!F38</f>
        <v>0</v>
      </c>
      <c r="BD57" s="104">
        <f>'SO 10.1 - TVAROVÁNÍ ZÁTOPY'!F39</f>
        <v>0</v>
      </c>
      <c r="BT57" s="105" t="s">
        <v>87</v>
      </c>
      <c r="BV57" s="105" t="s">
        <v>79</v>
      </c>
      <c r="BW57" s="105" t="s">
        <v>95</v>
      </c>
      <c r="BX57" s="105" t="s">
        <v>85</v>
      </c>
      <c r="CL57" s="105" t="s">
        <v>96</v>
      </c>
    </row>
    <row r="58" spans="1:91" s="4" customFormat="1" ht="16.5" customHeight="1">
      <c r="A58" s="98" t="s">
        <v>88</v>
      </c>
      <c r="B58" s="53"/>
      <c r="C58" s="99"/>
      <c r="D58" s="99"/>
      <c r="E58" s="365" t="s">
        <v>97</v>
      </c>
      <c r="F58" s="365"/>
      <c r="G58" s="365"/>
      <c r="H58" s="365"/>
      <c r="I58" s="365"/>
      <c r="J58" s="99"/>
      <c r="K58" s="365" t="s">
        <v>98</v>
      </c>
      <c r="L58" s="365"/>
      <c r="M58" s="365"/>
      <c r="N58" s="365"/>
      <c r="O58" s="365"/>
      <c r="P58" s="365"/>
      <c r="Q58" s="365"/>
      <c r="R58" s="365"/>
      <c r="S58" s="365"/>
      <c r="T58" s="365"/>
      <c r="U58" s="365"/>
      <c r="V58" s="365"/>
      <c r="W58" s="365"/>
      <c r="X58" s="365"/>
      <c r="Y58" s="365"/>
      <c r="Z58" s="365"/>
      <c r="AA58" s="365"/>
      <c r="AB58" s="365"/>
      <c r="AC58" s="365"/>
      <c r="AD58" s="365"/>
      <c r="AE58" s="365"/>
      <c r="AF58" s="365"/>
      <c r="AG58" s="390">
        <f>'SO 10.2 - HRÁZ'!J32</f>
        <v>0</v>
      </c>
      <c r="AH58" s="391"/>
      <c r="AI58" s="391"/>
      <c r="AJ58" s="391"/>
      <c r="AK58" s="391"/>
      <c r="AL58" s="391"/>
      <c r="AM58" s="391"/>
      <c r="AN58" s="390">
        <f t="shared" si="0"/>
        <v>0</v>
      </c>
      <c r="AO58" s="391"/>
      <c r="AP58" s="391"/>
      <c r="AQ58" s="100" t="s">
        <v>91</v>
      </c>
      <c r="AR58" s="55"/>
      <c r="AS58" s="101">
        <v>0</v>
      </c>
      <c r="AT58" s="102">
        <f t="shared" si="1"/>
        <v>0</v>
      </c>
      <c r="AU58" s="103">
        <f>'SO 10.2 - HRÁZ'!P91</f>
        <v>0</v>
      </c>
      <c r="AV58" s="102">
        <f>'SO 10.2 - HRÁZ'!J35</f>
        <v>0</v>
      </c>
      <c r="AW58" s="102">
        <f>'SO 10.2 - HRÁZ'!J36</f>
        <v>0</v>
      </c>
      <c r="AX58" s="102">
        <f>'SO 10.2 - HRÁZ'!J37</f>
        <v>0</v>
      </c>
      <c r="AY58" s="102">
        <f>'SO 10.2 - HRÁZ'!J38</f>
        <v>0</v>
      </c>
      <c r="AZ58" s="102">
        <f>'SO 10.2 - HRÁZ'!F35</f>
        <v>0</v>
      </c>
      <c r="BA58" s="102">
        <f>'SO 10.2 - HRÁZ'!F36</f>
        <v>0</v>
      </c>
      <c r="BB58" s="102">
        <f>'SO 10.2 - HRÁZ'!F37</f>
        <v>0</v>
      </c>
      <c r="BC58" s="102">
        <f>'SO 10.2 - HRÁZ'!F38</f>
        <v>0</v>
      </c>
      <c r="BD58" s="104">
        <f>'SO 10.2 - HRÁZ'!F39</f>
        <v>0</v>
      </c>
      <c r="BT58" s="105" t="s">
        <v>87</v>
      </c>
      <c r="BV58" s="105" t="s">
        <v>79</v>
      </c>
      <c r="BW58" s="105" t="s">
        <v>99</v>
      </c>
      <c r="BX58" s="105" t="s">
        <v>85</v>
      </c>
      <c r="CL58" s="105" t="s">
        <v>100</v>
      </c>
    </row>
    <row r="59" spans="1:91" s="4" customFormat="1" ht="16.5" customHeight="1">
      <c r="A59" s="98" t="s">
        <v>88</v>
      </c>
      <c r="B59" s="53"/>
      <c r="C59" s="99"/>
      <c r="D59" s="99"/>
      <c r="E59" s="365" t="s">
        <v>101</v>
      </c>
      <c r="F59" s="365"/>
      <c r="G59" s="365"/>
      <c r="H59" s="365"/>
      <c r="I59" s="365"/>
      <c r="J59" s="99"/>
      <c r="K59" s="365" t="s">
        <v>102</v>
      </c>
      <c r="L59" s="365"/>
      <c r="M59" s="365"/>
      <c r="N59" s="365"/>
      <c r="O59" s="365"/>
      <c r="P59" s="365"/>
      <c r="Q59" s="365"/>
      <c r="R59" s="365"/>
      <c r="S59" s="365"/>
      <c r="T59" s="365"/>
      <c r="U59" s="365"/>
      <c r="V59" s="365"/>
      <c r="W59" s="365"/>
      <c r="X59" s="365"/>
      <c r="Y59" s="365"/>
      <c r="Z59" s="365"/>
      <c r="AA59" s="365"/>
      <c r="AB59" s="365"/>
      <c r="AC59" s="365"/>
      <c r="AD59" s="365"/>
      <c r="AE59" s="365"/>
      <c r="AF59" s="365"/>
      <c r="AG59" s="390">
        <f>'SO 10.3 - SDRUŽENÝ OBJEKT'!J32</f>
        <v>0</v>
      </c>
      <c r="AH59" s="391"/>
      <c r="AI59" s="391"/>
      <c r="AJ59" s="391"/>
      <c r="AK59" s="391"/>
      <c r="AL59" s="391"/>
      <c r="AM59" s="391"/>
      <c r="AN59" s="390">
        <f t="shared" si="0"/>
        <v>0</v>
      </c>
      <c r="AO59" s="391"/>
      <c r="AP59" s="391"/>
      <c r="AQ59" s="100" t="s">
        <v>91</v>
      </c>
      <c r="AR59" s="55"/>
      <c r="AS59" s="101">
        <v>0</v>
      </c>
      <c r="AT59" s="102">
        <f t="shared" si="1"/>
        <v>0</v>
      </c>
      <c r="AU59" s="103">
        <f>'SO 10.3 - SDRUŽENÝ OBJEKT'!P97</f>
        <v>0</v>
      </c>
      <c r="AV59" s="102">
        <f>'SO 10.3 - SDRUŽENÝ OBJEKT'!J35</f>
        <v>0</v>
      </c>
      <c r="AW59" s="102">
        <f>'SO 10.3 - SDRUŽENÝ OBJEKT'!J36</f>
        <v>0</v>
      </c>
      <c r="AX59" s="102">
        <f>'SO 10.3 - SDRUŽENÝ OBJEKT'!J37</f>
        <v>0</v>
      </c>
      <c r="AY59" s="102">
        <f>'SO 10.3 - SDRUŽENÝ OBJEKT'!J38</f>
        <v>0</v>
      </c>
      <c r="AZ59" s="102">
        <f>'SO 10.3 - SDRUŽENÝ OBJEKT'!F35</f>
        <v>0</v>
      </c>
      <c r="BA59" s="102">
        <f>'SO 10.3 - SDRUŽENÝ OBJEKT'!F36</f>
        <v>0</v>
      </c>
      <c r="BB59" s="102">
        <f>'SO 10.3 - SDRUŽENÝ OBJEKT'!F37</f>
        <v>0</v>
      </c>
      <c r="BC59" s="102">
        <f>'SO 10.3 - SDRUŽENÝ OBJEKT'!F38</f>
        <v>0</v>
      </c>
      <c r="BD59" s="104">
        <f>'SO 10.3 - SDRUŽENÝ OBJEKT'!F39</f>
        <v>0</v>
      </c>
      <c r="BT59" s="105" t="s">
        <v>87</v>
      </c>
      <c r="BV59" s="105" t="s">
        <v>79</v>
      </c>
      <c r="BW59" s="105" t="s">
        <v>103</v>
      </c>
      <c r="BX59" s="105" t="s">
        <v>85</v>
      </c>
      <c r="CL59" s="105" t="s">
        <v>104</v>
      </c>
    </row>
    <row r="60" spans="1:91" s="7" customFormat="1" ht="16.5" customHeight="1">
      <c r="B60" s="88"/>
      <c r="C60" s="89"/>
      <c r="D60" s="364" t="s">
        <v>105</v>
      </c>
      <c r="E60" s="364"/>
      <c r="F60" s="364"/>
      <c r="G60" s="364"/>
      <c r="H60" s="364"/>
      <c r="I60" s="90"/>
      <c r="J60" s="364" t="s">
        <v>106</v>
      </c>
      <c r="K60" s="364"/>
      <c r="L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  <c r="W60" s="364"/>
      <c r="X60" s="364"/>
      <c r="Y60" s="364"/>
      <c r="Z60" s="364"/>
      <c r="AA60" s="364"/>
      <c r="AB60" s="364"/>
      <c r="AC60" s="364"/>
      <c r="AD60" s="364"/>
      <c r="AE60" s="364"/>
      <c r="AF60" s="364"/>
      <c r="AG60" s="393">
        <f>ROUND(SUM(AG61:AG64),2)</f>
        <v>0</v>
      </c>
      <c r="AH60" s="394"/>
      <c r="AI60" s="394"/>
      <c r="AJ60" s="394"/>
      <c r="AK60" s="394"/>
      <c r="AL60" s="394"/>
      <c r="AM60" s="394"/>
      <c r="AN60" s="398">
        <f t="shared" si="0"/>
        <v>0</v>
      </c>
      <c r="AO60" s="394"/>
      <c r="AP60" s="394"/>
      <c r="AQ60" s="91" t="s">
        <v>83</v>
      </c>
      <c r="AR60" s="92"/>
      <c r="AS60" s="93">
        <f>ROUND(SUM(AS61:AS64),2)</f>
        <v>0</v>
      </c>
      <c r="AT60" s="94">
        <f t="shared" si="1"/>
        <v>0</v>
      </c>
      <c r="AU60" s="95">
        <f>ROUND(SUM(AU61:AU64),5)</f>
        <v>0</v>
      </c>
      <c r="AV60" s="94">
        <f>ROUND(AZ60*L29,2)</f>
        <v>0</v>
      </c>
      <c r="AW60" s="94">
        <f>ROUND(BA60*L30,2)</f>
        <v>0</v>
      </c>
      <c r="AX60" s="94">
        <f>ROUND(BB60*L29,2)</f>
        <v>0</v>
      </c>
      <c r="AY60" s="94">
        <f>ROUND(BC60*L30,2)</f>
        <v>0</v>
      </c>
      <c r="AZ60" s="94">
        <f>ROUND(SUM(AZ61:AZ64),2)</f>
        <v>0</v>
      </c>
      <c r="BA60" s="94">
        <f>ROUND(SUM(BA61:BA64),2)</f>
        <v>0</v>
      </c>
      <c r="BB60" s="94">
        <f>ROUND(SUM(BB61:BB64),2)</f>
        <v>0</v>
      </c>
      <c r="BC60" s="94">
        <f>ROUND(SUM(BC61:BC64),2)</f>
        <v>0</v>
      </c>
      <c r="BD60" s="96">
        <f>ROUND(SUM(BD61:BD64),2)</f>
        <v>0</v>
      </c>
      <c r="BS60" s="97" t="s">
        <v>76</v>
      </c>
      <c r="BT60" s="97" t="s">
        <v>84</v>
      </c>
      <c r="BU60" s="97" t="s">
        <v>78</v>
      </c>
      <c r="BV60" s="97" t="s">
        <v>79</v>
      </c>
      <c r="BW60" s="97" t="s">
        <v>107</v>
      </c>
      <c r="BX60" s="97" t="s">
        <v>5</v>
      </c>
      <c r="CL60" s="97" t="s">
        <v>86</v>
      </c>
      <c r="CM60" s="97" t="s">
        <v>87</v>
      </c>
    </row>
    <row r="61" spans="1:91" s="4" customFormat="1" ht="23.25" customHeight="1">
      <c r="A61" s="98" t="s">
        <v>88</v>
      </c>
      <c r="B61" s="53"/>
      <c r="C61" s="99"/>
      <c r="D61" s="99"/>
      <c r="E61" s="365" t="s">
        <v>108</v>
      </c>
      <c r="F61" s="365"/>
      <c r="G61" s="365"/>
      <c r="H61" s="365"/>
      <c r="I61" s="365"/>
      <c r="J61" s="99"/>
      <c r="K61" s="365" t="s">
        <v>90</v>
      </c>
      <c r="L61" s="365"/>
      <c r="M61" s="365"/>
      <c r="N61" s="365"/>
      <c r="O61" s="365"/>
      <c r="P61" s="365"/>
      <c r="Q61" s="365"/>
      <c r="R61" s="365"/>
      <c r="S61" s="365"/>
      <c r="T61" s="365"/>
      <c r="U61" s="365"/>
      <c r="V61" s="365"/>
      <c r="W61" s="365"/>
      <c r="X61" s="365"/>
      <c r="Y61" s="365"/>
      <c r="Z61" s="365"/>
      <c r="AA61" s="365"/>
      <c r="AB61" s="365"/>
      <c r="AC61" s="365"/>
      <c r="AD61" s="365"/>
      <c r="AE61" s="365"/>
      <c r="AF61" s="365"/>
      <c r="AG61" s="390">
        <f>'SO 20.0 - KÁCENÍ STROMŮ A...'!J32</f>
        <v>0</v>
      </c>
      <c r="AH61" s="391"/>
      <c r="AI61" s="391"/>
      <c r="AJ61" s="391"/>
      <c r="AK61" s="391"/>
      <c r="AL61" s="391"/>
      <c r="AM61" s="391"/>
      <c r="AN61" s="390">
        <f t="shared" si="0"/>
        <v>0</v>
      </c>
      <c r="AO61" s="391"/>
      <c r="AP61" s="391"/>
      <c r="AQ61" s="100" t="s">
        <v>91</v>
      </c>
      <c r="AR61" s="55"/>
      <c r="AS61" s="101">
        <v>0</v>
      </c>
      <c r="AT61" s="102">
        <f t="shared" si="1"/>
        <v>0</v>
      </c>
      <c r="AU61" s="103">
        <f>'SO 20.0 - KÁCENÍ STROMŮ A...'!P87</f>
        <v>0</v>
      </c>
      <c r="AV61" s="102">
        <f>'SO 20.0 - KÁCENÍ STROMŮ A...'!J35</f>
        <v>0</v>
      </c>
      <c r="AW61" s="102">
        <f>'SO 20.0 - KÁCENÍ STROMŮ A...'!J36</f>
        <v>0</v>
      </c>
      <c r="AX61" s="102">
        <f>'SO 20.0 - KÁCENÍ STROMŮ A...'!J37</f>
        <v>0</v>
      </c>
      <c r="AY61" s="102">
        <f>'SO 20.0 - KÁCENÍ STROMŮ A...'!J38</f>
        <v>0</v>
      </c>
      <c r="AZ61" s="102">
        <f>'SO 20.0 - KÁCENÍ STROMŮ A...'!F35</f>
        <v>0</v>
      </c>
      <c r="BA61" s="102">
        <f>'SO 20.0 - KÁCENÍ STROMŮ A...'!F36</f>
        <v>0</v>
      </c>
      <c r="BB61" s="102">
        <f>'SO 20.0 - KÁCENÍ STROMŮ A...'!F37</f>
        <v>0</v>
      </c>
      <c r="BC61" s="102">
        <f>'SO 20.0 - KÁCENÍ STROMŮ A...'!F38</f>
        <v>0</v>
      </c>
      <c r="BD61" s="104">
        <f>'SO 20.0 - KÁCENÍ STROMŮ A...'!F39</f>
        <v>0</v>
      </c>
      <c r="BT61" s="105" t="s">
        <v>87</v>
      </c>
      <c r="BV61" s="105" t="s">
        <v>79</v>
      </c>
      <c r="BW61" s="105" t="s">
        <v>109</v>
      </c>
      <c r="BX61" s="105" t="s">
        <v>107</v>
      </c>
      <c r="CL61" s="105" t="s">
        <v>86</v>
      </c>
    </row>
    <row r="62" spans="1:91" s="4" customFormat="1" ht="16.5" customHeight="1">
      <c r="A62" s="98" t="s">
        <v>88</v>
      </c>
      <c r="B62" s="53"/>
      <c r="C62" s="99"/>
      <c r="D62" s="99"/>
      <c r="E62" s="365" t="s">
        <v>110</v>
      </c>
      <c r="F62" s="365"/>
      <c r="G62" s="365"/>
      <c r="H62" s="365"/>
      <c r="I62" s="365"/>
      <c r="J62" s="99"/>
      <c r="K62" s="365" t="s">
        <v>94</v>
      </c>
      <c r="L62" s="365"/>
      <c r="M62" s="365"/>
      <c r="N62" s="365"/>
      <c r="O62" s="365"/>
      <c r="P62" s="365"/>
      <c r="Q62" s="365"/>
      <c r="R62" s="365"/>
      <c r="S62" s="365"/>
      <c r="T62" s="365"/>
      <c r="U62" s="365"/>
      <c r="V62" s="365"/>
      <c r="W62" s="365"/>
      <c r="X62" s="365"/>
      <c r="Y62" s="365"/>
      <c r="Z62" s="365"/>
      <c r="AA62" s="365"/>
      <c r="AB62" s="365"/>
      <c r="AC62" s="365"/>
      <c r="AD62" s="365"/>
      <c r="AE62" s="365"/>
      <c r="AF62" s="365"/>
      <c r="AG62" s="390">
        <f>'SO 20.1 - TVAROVÁNÍ ZÁTOPY'!J32</f>
        <v>0</v>
      </c>
      <c r="AH62" s="391"/>
      <c r="AI62" s="391"/>
      <c r="AJ62" s="391"/>
      <c r="AK62" s="391"/>
      <c r="AL62" s="391"/>
      <c r="AM62" s="391"/>
      <c r="AN62" s="390">
        <f t="shared" si="0"/>
        <v>0</v>
      </c>
      <c r="AO62" s="391"/>
      <c r="AP62" s="391"/>
      <c r="AQ62" s="100" t="s">
        <v>91</v>
      </c>
      <c r="AR62" s="55"/>
      <c r="AS62" s="101">
        <v>0</v>
      </c>
      <c r="AT62" s="102">
        <f t="shared" si="1"/>
        <v>0</v>
      </c>
      <c r="AU62" s="103">
        <f>'SO 20.1 - TVAROVÁNÍ ZÁTOPY'!P87</f>
        <v>0</v>
      </c>
      <c r="AV62" s="102">
        <f>'SO 20.1 - TVAROVÁNÍ ZÁTOPY'!J35</f>
        <v>0</v>
      </c>
      <c r="AW62" s="102">
        <f>'SO 20.1 - TVAROVÁNÍ ZÁTOPY'!J36</f>
        <v>0</v>
      </c>
      <c r="AX62" s="102">
        <f>'SO 20.1 - TVAROVÁNÍ ZÁTOPY'!J37</f>
        <v>0</v>
      </c>
      <c r="AY62" s="102">
        <f>'SO 20.1 - TVAROVÁNÍ ZÁTOPY'!J38</f>
        <v>0</v>
      </c>
      <c r="AZ62" s="102">
        <f>'SO 20.1 - TVAROVÁNÍ ZÁTOPY'!F35</f>
        <v>0</v>
      </c>
      <c r="BA62" s="102">
        <f>'SO 20.1 - TVAROVÁNÍ ZÁTOPY'!F36</f>
        <v>0</v>
      </c>
      <c r="BB62" s="102">
        <f>'SO 20.1 - TVAROVÁNÍ ZÁTOPY'!F37</f>
        <v>0</v>
      </c>
      <c r="BC62" s="102">
        <f>'SO 20.1 - TVAROVÁNÍ ZÁTOPY'!F38</f>
        <v>0</v>
      </c>
      <c r="BD62" s="104">
        <f>'SO 20.1 - TVAROVÁNÍ ZÁTOPY'!F39</f>
        <v>0</v>
      </c>
      <c r="BT62" s="105" t="s">
        <v>87</v>
      </c>
      <c r="BV62" s="105" t="s">
        <v>79</v>
      </c>
      <c r="BW62" s="105" t="s">
        <v>111</v>
      </c>
      <c r="BX62" s="105" t="s">
        <v>107</v>
      </c>
      <c r="CL62" s="105" t="s">
        <v>96</v>
      </c>
    </row>
    <row r="63" spans="1:91" s="4" customFormat="1" ht="16.5" customHeight="1">
      <c r="A63" s="98" t="s">
        <v>88</v>
      </c>
      <c r="B63" s="53"/>
      <c r="C63" s="99"/>
      <c r="D63" s="99"/>
      <c r="E63" s="365" t="s">
        <v>112</v>
      </c>
      <c r="F63" s="365"/>
      <c r="G63" s="365"/>
      <c r="H63" s="365"/>
      <c r="I63" s="365"/>
      <c r="J63" s="99"/>
      <c r="K63" s="365" t="s">
        <v>98</v>
      </c>
      <c r="L63" s="365"/>
      <c r="M63" s="365"/>
      <c r="N63" s="365"/>
      <c r="O63" s="365"/>
      <c r="P63" s="365"/>
      <c r="Q63" s="365"/>
      <c r="R63" s="365"/>
      <c r="S63" s="365"/>
      <c r="T63" s="365"/>
      <c r="U63" s="365"/>
      <c r="V63" s="365"/>
      <c r="W63" s="365"/>
      <c r="X63" s="365"/>
      <c r="Y63" s="365"/>
      <c r="Z63" s="365"/>
      <c r="AA63" s="365"/>
      <c r="AB63" s="365"/>
      <c r="AC63" s="365"/>
      <c r="AD63" s="365"/>
      <c r="AE63" s="365"/>
      <c r="AF63" s="365"/>
      <c r="AG63" s="390">
        <f>'SO 20.2 - HRÁZ'!J32</f>
        <v>0</v>
      </c>
      <c r="AH63" s="391"/>
      <c r="AI63" s="391"/>
      <c r="AJ63" s="391"/>
      <c r="AK63" s="391"/>
      <c r="AL63" s="391"/>
      <c r="AM63" s="391"/>
      <c r="AN63" s="390">
        <f t="shared" si="0"/>
        <v>0</v>
      </c>
      <c r="AO63" s="391"/>
      <c r="AP63" s="391"/>
      <c r="AQ63" s="100" t="s">
        <v>91</v>
      </c>
      <c r="AR63" s="55"/>
      <c r="AS63" s="101">
        <v>0</v>
      </c>
      <c r="AT63" s="102">
        <f t="shared" si="1"/>
        <v>0</v>
      </c>
      <c r="AU63" s="103">
        <f>'SO 20.2 - HRÁZ'!P92</f>
        <v>0</v>
      </c>
      <c r="AV63" s="102">
        <f>'SO 20.2 - HRÁZ'!J35</f>
        <v>0</v>
      </c>
      <c r="AW63" s="102">
        <f>'SO 20.2 - HRÁZ'!J36</f>
        <v>0</v>
      </c>
      <c r="AX63" s="102">
        <f>'SO 20.2 - HRÁZ'!J37</f>
        <v>0</v>
      </c>
      <c r="AY63" s="102">
        <f>'SO 20.2 - HRÁZ'!J38</f>
        <v>0</v>
      </c>
      <c r="AZ63" s="102">
        <f>'SO 20.2 - HRÁZ'!F35</f>
        <v>0</v>
      </c>
      <c r="BA63" s="102">
        <f>'SO 20.2 - HRÁZ'!F36</f>
        <v>0</v>
      </c>
      <c r="BB63" s="102">
        <f>'SO 20.2 - HRÁZ'!F37</f>
        <v>0</v>
      </c>
      <c r="BC63" s="102">
        <f>'SO 20.2 - HRÁZ'!F38</f>
        <v>0</v>
      </c>
      <c r="BD63" s="104">
        <f>'SO 20.2 - HRÁZ'!F39</f>
        <v>0</v>
      </c>
      <c r="BT63" s="105" t="s">
        <v>87</v>
      </c>
      <c r="BV63" s="105" t="s">
        <v>79</v>
      </c>
      <c r="BW63" s="105" t="s">
        <v>113</v>
      </c>
      <c r="BX63" s="105" t="s">
        <v>107</v>
      </c>
      <c r="CL63" s="105" t="s">
        <v>100</v>
      </c>
    </row>
    <row r="64" spans="1:91" s="4" customFormat="1" ht="16.5" customHeight="1">
      <c r="A64" s="98" t="s">
        <v>88</v>
      </c>
      <c r="B64" s="53"/>
      <c r="C64" s="99"/>
      <c r="D64" s="99"/>
      <c r="E64" s="365" t="s">
        <v>114</v>
      </c>
      <c r="F64" s="365"/>
      <c r="G64" s="365"/>
      <c r="H64" s="365"/>
      <c r="I64" s="365"/>
      <c r="J64" s="99"/>
      <c r="K64" s="365" t="s">
        <v>102</v>
      </c>
      <c r="L64" s="365"/>
      <c r="M64" s="365"/>
      <c r="N64" s="365"/>
      <c r="O64" s="365"/>
      <c r="P64" s="365"/>
      <c r="Q64" s="365"/>
      <c r="R64" s="365"/>
      <c r="S64" s="365"/>
      <c r="T64" s="365"/>
      <c r="U64" s="365"/>
      <c r="V64" s="365"/>
      <c r="W64" s="365"/>
      <c r="X64" s="365"/>
      <c r="Y64" s="365"/>
      <c r="Z64" s="365"/>
      <c r="AA64" s="365"/>
      <c r="AB64" s="365"/>
      <c r="AC64" s="365"/>
      <c r="AD64" s="365"/>
      <c r="AE64" s="365"/>
      <c r="AF64" s="365"/>
      <c r="AG64" s="390">
        <f>'SO 20.3 - SDRUŽENÝ OBJEKT'!J32</f>
        <v>0</v>
      </c>
      <c r="AH64" s="391"/>
      <c r="AI64" s="391"/>
      <c r="AJ64" s="391"/>
      <c r="AK64" s="391"/>
      <c r="AL64" s="391"/>
      <c r="AM64" s="391"/>
      <c r="AN64" s="390">
        <f t="shared" si="0"/>
        <v>0</v>
      </c>
      <c r="AO64" s="391"/>
      <c r="AP64" s="391"/>
      <c r="AQ64" s="100" t="s">
        <v>91</v>
      </c>
      <c r="AR64" s="55"/>
      <c r="AS64" s="101">
        <v>0</v>
      </c>
      <c r="AT64" s="102">
        <f t="shared" si="1"/>
        <v>0</v>
      </c>
      <c r="AU64" s="103">
        <f>'SO 20.3 - SDRUŽENÝ OBJEKT'!P96</f>
        <v>0</v>
      </c>
      <c r="AV64" s="102">
        <f>'SO 20.3 - SDRUŽENÝ OBJEKT'!J35</f>
        <v>0</v>
      </c>
      <c r="AW64" s="102">
        <f>'SO 20.3 - SDRUŽENÝ OBJEKT'!J36</f>
        <v>0</v>
      </c>
      <c r="AX64" s="102">
        <f>'SO 20.3 - SDRUŽENÝ OBJEKT'!J37</f>
        <v>0</v>
      </c>
      <c r="AY64" s="102">
        <f>'SO 20.3 - SDRUŽENÝ OBJEKT'!J38</f>
        <v>0</v>
      </c>
      <c r="AZ64" s="102">
        <f>'SO 20.3 - SDRUŽENÝ OBJEKT'!F35</f>
        <v>0</v>
      </c>
      <c r="BA64" s="102">
        <f>'SO 20.3 - SDRUŽENÝ OBJEKT'!F36</f>
        <v>0</v>
      </c>
      <c r="BB64" s="102">
        <f>'SO 20.3 - SDRUŽENÝ OBJEKT'!F37</f>
        <v>0</v>
      </c>
      <c r="BC64" s="102">
        <f>'SO 20.3 - SDRUŽENÝ OBJEKT'!F38</f>
        <v>0</v>
      </c>
      <c r="BD64" s="104">
        <f>'SO 20.3 - SDRUŽENÝ OBJEKT'!F39</f>
        <v>0</v>
      </c>
      <c r="BT64" s="105" t="s">
        <v>87</v>
      </c>
      <c r="BV64" s="105" t="s">
        <v>79</v>
      </c>
      <c r="BW64" s="105" t="s">
        <v>115</v>
      </c>
      <c r="BX64" s="105" t="s">
        <v>107</v>
      </c>
      <c r="CL64" s="105" t="s">
        <v>104</v>
      </c>
    </row>
    <row r="65" spans="1:91" s="7" customFormat="1" ht="24.75" customHeight="1">
      <c r="B65" s="88"/>
      <c r="C65" s="89"/>
      <c r="D65" s="364" t="s">
        <v>116</v>
      </c>
      <c r="E65" s="364"/>
      <c r="F65" s="364"/>
      <c r="G65" s="364"/>
      <c r="H65" s="364"/>
      <c r="I65" s="90"/>
      <c r="J65" s="364" t="s">
        <v>117</v>
      </c>
      <c r="K65" s="364"/>
      <c r="L65" s="364"/>
      <c r="M65" s="364"/>
      <c r="N65" s="364"/>
      <c r="O65" s="364"/>
      <c r="P65" s="364"/>
      <c r="Q65" s="364"/>
      <c r="R65" s="364"/>
      <c r="S65" s="364"/>
      <c r="T65" s="364"/>
      <c r="U65" s="364"/>
      <c r="V65" s="364"/>
      <c r="W65" s="364"/>
      <c r="X65" s="364"/>
      <c r="Y65" s="364"/>
      <c r="Z65" s="364"/>
      <c r="AA65" s="364"/>
      <c r="AB65" s="364"/>
      <c r="AC65" s="364"/>
      <c r="AD65" s="364"/>
      <c r="AE65" s="364"/>
      <c r="AF65" s="364"/>
      <c r="AG65" s="393">
        <f>ROUND(SUM(AG66:AG67),2)</f>
        <v>0</v>
      </c>
      <c r="AH65" s="394"/>
      <c r="AI65" s="394"/>
      <c r="AJ65" s="394"/>
      <c r="AK65" s="394"/>
      <c r="AL65" s="394"/>
      <c r="AM65" s="394"/>
      <c r="AN65" s="398">
        <f t="shared" si="0"/>
        <v>0</v>
      </c>
      <c r="AO65" s="394"/>
      <c r="AP65" s="394"/>
      <c r="AQ65" s="91" t="s">
        <v>118</v>
      </c>
      <c r="AR65" s="92"/>
      <c r="AS65" s="93">
        <f>ROUND(SUM(AS66:AS67),2)</f>
        <v>0</v>
      </c>
      <c r="AT65" s="94">
        <f t="shared" si="1"/>
        <v>0</v>
      </c>
      <c r="AU65" s="95">
        <f>ROUND(SUM(AU66:AU67),5)</f>
        <v>0</v>
      </c>
      <c r="AV65" s="94">
        <f>ROUND(AZ65*L29,2)</f>
        <v>0</v>
      </c>
      <c r="AW65" s="94">
        <f>ROUND(BA65*L30,2)</f>
        <v>0</v>
      </c>
      <c r="AX65" s="94">
        <f>ROUND(BB65*L29,2)</f>
        <v>0</v>
      </c>
      <c r="AY65" s="94">
        <f>ROUND(BC65*L30,2)</f>
        <v>0</v>
      </c>
      <c r="AZ65" s="94">
        <f>ROUND(SUM(AZ66:AZ67),2)</f>
        <v>0</v>
      </c>
      <c r="BA65" s="94">
        <f>ROUND(SUM(BA66:BA67),2)</f>
        <v>0</v>
      </c>
      <c r="BB65" s="94">
        <f>ROUND(SUM(BB66:BB67),2)</f>
        <v>0</v>
      </c>
      <c r="BC65" s="94">
        <f>ROUND(SUM(BC66:BC67),2)</f>
        <v>0</v>
      </c>
      <c r="BD65" s="96">
        <f>ROUND(SUM(BD66:BD67),2)</f>
        <v>0</v>
      </c>
      <c r="BS65" s="97" t="s">
        <v>76</v>
      </c>
      <c r="BT65" s="97" t="s">
        <v>84</v>
      </c>
      <c r="BU65" s="97" t="s">
        <v>78</v>
      </c>
      <c r="BV65" s="97" t="s">
        <v>79</v>
      </c>
      <c r="BW65" s="97" t="s">
        <v>119</v>
      </c>
      <c r="BX65" s="97" t="s">
        <v>5</v>
      </c>
      <c r="CL65" s="97" t="s">
        <v>19</v>
      </c>
      <c r="CM65" s="97" t="s">
        <v>87</v>
      </c>
    </row>
    <row r="66" spans="1:91" s="4" customFormat="1" ht="16.5" customHeight="1">
      <c r="A66" s="98" t="s">
        <v>88</v>
      </c>
      <c r="B66" s="53"/>
      <c r="C66" s="99"/>
      <c r="D66" s="99"/>
      <c r="E66" s="365" t="s">
        <v>120</v>
      </c>
      <c r="F66" s="365"/>
      <c r="G66" s="365"/>
      <c r="H66" s="365"/>
      <c r="I66" s="365"/>
      <c r="J66" s="99"/>
      <c r="K66" s="365" t="s">
        <v>121</v>
      </c>
      <c r="L66" s="365"/>
      <c r="M66" s="365"/>
      <c r="N66" s="365"/>
      <c r="O66" s="365"/>
      <c r="P66" s="365"/>
      <c r="Q66" s="365"/>
      <c r="R66" s="365"/>
      <c r="S66" s="365"/>
      <c r="T66" s="365"/>
      <c r="U66" s="365"/>
      <c r="V66" s="365"/>
      <c r="W66" s="365"/>
      <c r="X66" s="365"/>
      <c r="Y66" s="365"/>
      <c r="Z66" s="365"/>
      <c r="AA66" s="365"/>
      <c r="AB66" s="365"/>
      <c r="AC66" s="365"/>
      <c r="AD66" s="365"/>
      <c r="AE66" s="365"/>
      <c r="AF66" s="365"/>
      <c r="AG66" s="390">
        <f>'30.1 - Náhradní výsadba d...'!J32</f>
        <v>0</v>
      </c>
      <c r="AH66" s="391"/>
      <c r="AI66" s="391"/>
      <c r="AJ66" s="391"/>
      <c r="AK66" s="391"/>
      <c r="AL66" s="391"/>
      <c r="AM66" s="391"/>
      <c r="AN66" s="390">
        <f t="shared" si="0"/>
        <v>0</v>
      </c>
      <c r="AO66" s="391"/>
      <c r="AP66" s="391"/>
      <c r="AQ66" s="100" t="s">
        <v>91</v>
      </c>
      <c r="AR66" s="55"/>
      <c r="AS66" s="101">
        <v>0</v>
      </c>
      <c r="AT66" s="102">
        <f t="shared" si="1"/>
        <v>0</v>
      </c>
      <c r="AU66" s="103">
        <f>'30.1 - Náhradní výsadba d...'!P88</f>
        <v>0</v>
      </c>
      <c r="AV66" s="102">
        <f>'30.1 - Náhradní výsadba d...'!J35</f>
        <v>0</v>
      </c>
      <c r="AW66" s="102">
        <f>'30.1 - Náhradní výsadba d...'!J36</f>
        <v>0</v>
      </c>
      <c r="AX66" s="102">
        <f>'30.1 - Náhradní výsadba d...'!J37</f>
        <v>0</v>
      </c>
      <c r="AY66" s="102">
        <f>'30.1 - Náhradní výsadba d...'!J38</f>
        <v>0</v>
      </c>
      <c r="AZ66" s="102">
        <f>'30.1 - Náhradní výsadba d...'!F35</f>
        <v>0</v>
      </c>
      <c r="BA66" s="102">
        <f>'30.1 - Náhradní výsadba d...'!F36</f>
        <v>0</v>
      </c>
      <c r="BB66" s="102">
        <f>'30.1 - Náhradní výsadba d...'!F37</f>
        <v>0</v>
      </c>
      <c r="BC66" s="102">
        <f>'30.1 - Náhradní výsadba d...'!F38</f>
        <v>0</v>
      </c>
      <c r="BD66" s="104">
        <f>'30.1 - Náhradní výsadba d...'!F39</f>
        <v>0</v>
      </c>
      <c r="BT66" s="105" t="s">
        <v>87</v>
      </c>
      <c r="BV66" s="105" t="s">
        <v>79</v>
      </c>
      <c r="BW66" s="105" t="s">
        <v>122</v>
      </c>
      <c r="BX66" s="105" t="s">
        <v>119</v>
      </c>
      <c r="CL66" s="105" t="s">
        <v>19</v>
      </c>
    </row>
    <row r="67" spans="1:91" s="4" customFormat="1" ht="16.5" customHeight="1">
      <c r="A67" s="98" t="s">
        <v>88</v>
      </c>
      <c r="B67" s="53"/>
      <c r="C67" s="99"/>
      <c r="D67" s="99"/>
      <c r="E67" s="365" t="s">
        <v>123</v>
      </c>
      <c r="F67" s="365"/>
      <c r="G67" s="365"/>
      <c r="H67" s="365"/>
      <c r="I67" s="365"/>
      <c r="J67" s="99"/>
      <c r="K67" s="365" t="s">
        <v>124</v>
      </c>
      <c r="L67" s="365"/>
      <c r="M67" s="365"/>
      <c r="N67" s="365"/>
      <c r="O67" s="365"/>
      <c r="P67" s="365"/>
      <c r="Q67" s="365"/>
      <c r="R67" s="365"/>
      <c r="S67" s="365"/>
      <c r="T67" s="365"/>
      <c r="U67" s="365"/>
      <c r="V67" s="365"/>
      <c r="W67" s="365"/>
      <c r="X67" s="365"/>
      <c r="Y67" s="365"/>
      <c r="Z67" s="365"/>
      <c r="AA67" s="365"/>
      <c r="AB67" s="365"/>
      <c r="AC67" s="365"/>
      <c r="AD67" s="365"/>
      <c r="AE67" s="365"/>
      <c r="AF67" s="365"/>
      <c r="AG67" s="390">
        <f>'30.2 - Rozvojová péče po ...'!J32</f>
        <v>0</v>
      </c>
      <c r="AH67" s="391"/>
      <c r="AI67" s="391"/>
      <c r="AJ67" s="391"/>
      <c r="AK67" s="391"/>
      <c r="AL67" s="391"/>
      <c r="AM67" s="391"/>
      <c r="AN67" s="390">
        <f t="shared" si="0"/>
        <v>0</v>
      </c>
      <c r="AO67" s="391"/>
      <c r="AP67" s="391"/>
      <c r="AQ67" s="100" t="s">
        <v>91</v>
      </c>
      <c r="AR67" s="55"/>
      <c r="AS67" s="101">
        <v>0</v>
      </c>
      <c r="AT67" s="102">
        <f t="shared" si="1"/>
        <v>0</v>
      </c>
      <c r="AU67" s="103">
        <f>'30.2 - Rozvojová péče po ...'!P88</f>
        <v>0</v>
      </c>
      <c r="AV67" s="102">
        <f>'30.2 - Rozvojová péče po ...'!J35</f>
        <v>0</v>
      </c>
      <c r="AW67" s="102">
        <f>'30.2 - Rozvojová péče po ...'!J36</f>
        <v>0</v>
      </c>
      <c r="AX67" s="102">
        <f>'30.2 - Rozvojová péče po ...'!J37</f>
        <v>0</v>
      </c>
      <c r="AY67" s="102">
        <f>'30.2 - Rozvojová péče po ...'!J38</f>
        <v>0</v>
      </c>
      <c r="AZ67" s="102">
        <f>'30.2 - Rozvojová péče po ...'!F35</f>
        <v>0</v>
      </c>
      <c r="BA67" s="102">
        <f>'30.2 - Rozvojová péče po ...'!F36</f>
        <v>0</v>
      </c>
      <c r="BB67" s="102">
        <f>'30.2 - Rozvojová péče po ...'!F37</f>
        <v>0</v>
      </c>
      <c r="BC67" s="102">
        <f>'30.2 - Rozvojová péče po ...'!F38</f>
        <v>0</v>
      </c>
      <c r="BD67" s="104">
        <f>'30.2 - Rozvojová péče po ...'!F39</f>
        <v>0</v>
      </c>
      <c r="BT67" s="105" t="s">
        <v>87</v>
      </c>
      <c r="BV67" s="105" t="s">
        <v>79</v>
      </c>
      <c r="BW67" s="105" t="s">
        <v>125</v>
      </c>
      <c r="BX67" s="105" t="s">
        <v>119</v>
      </c>
      <c r="CL67" s="105" t="s">
        <v>19</v>
      </c>
    </row>
    <row r="68" spans="1:91" s="7" customFormat="1" ht="16.5" customHeight="1">
      <c r="A68" s="98" t="s">
        <v>88</v>
      </c>
      <c r="B68" s="88"/>
      <c r="C68" s="89"/>
      <c r="D68" s="364" t="s">
        <v>126</v>
      </c>
      <c r="E68" s="364"/>
      <c r="F68" s="364"/>
      <c r="G68" s="364"/>
      <c r="H68" s="364"/>
      <c r="I68" s="90"/>
      <c r="J68" s="364" t="s">
        <v>127</v>
      </c>
      <c r="K68" s="364"/>
      <c r="L68" s="364"/>
      <c r="M68" s="364"/>
      <c r="N68" s="364"/>
      <c r="O68" s="364"/>
      <c r="P68" s="364"/>
      <c r="Q68" s="364"/>
      <c r="R68" s="364"/>
      <c r="S68" s="364"/>
      <c r="T68" s="364"/>
      <c r="U68" s="364"/>
      <c r="V68" s="364"/>
      <c r="W68" s="364"/>
      <c r="X68" s="364"/>
      <c r="Y68" s="364"/>
      <c r="Z68" s="364"/>
      <c r="AA68" s="364"/>
      <c r="AB68" s="364"/>
      <c r="AC68" s="364"/>
      <c r="AD68" s="364"/>
      <c r="AE68" s="364"/>
      <c r="AF68" s="364"/>
      <c r="AG68" s="398">
        <f>'VON - Vedlejší a ostatní ...'!J30</f>
        <v>0</v>
      </c>
      <c r="AH68" s="394"/>
      <c r="AI68" s="394"/>
      <c r="AJ68" s="394"/>
      <c r="AK68" s="394"/>
      <c r="AL68" s="394"/>
      <c r="AM68" s="394"/>
      <c r="AN68" s="398">
        <f t="shared" si="0"/>
        <v>0</v>
      </c>
      <c r="AO68" s="394"/>
      <c r="AP68" s="394"/>
      <c r="AQ68" s="91" t="s">
        <v>126</v>
      </c>
      <c r="AR68" s="92"/>
      <c r="AS68" s="106">
        <v>0</v>
      </c>
      <c r="AT68" s="107">
        <f t="shared" si="1"/>
        <v>0</v>
      </c>
      <c r="AU68" s="108">
        <f>'VON - Vedlejší a ostatní ...'!P80</f>
        <v>0</v>
      </c>
      <c r="AV68" s="107">
        <f>'VON - Vedlejší a ostatní ...'!J33</f>
        <v>0</v>
      </c>
      <c r="AW68" s="107">
        <f>'VON - Vedlejší a ostatní ...'!J34</f>
        <v>0</v>
      </c>
      <c r="AX68" s="107">
        <f>'VON - Vedlejší a ostatní ...'!J35</f>
        <v>0</v>
      </c>
      <c r="AY68" s="107">
        <f>'VON - Vedlejší a ostatní ...'!J36</f>
        <v>0</v>
      </c>
      <c r="AZ68" s="107">
        <f>'VON - Vedlejší a ostatní ...'!F33</f>
        <v>0</v>
      </c>
      <c r="BA68" s="107">
        <f>'VON - Vedlejší a ostatní ...'!F34</f>
        <v>0</v>
      </c>
      <c r="BB68" s="107">
        <f>'VON - Vedlejší a ostatní ...'!F35</f>
        <v>0</v>
      </c>
      <c r="BC68" s="107">
        <f>'VON - Vedlejší a ostatní ...'!F36</f>
        <v>0</v>
      </c>
      <c r="BD68" s="109">
        <f>'VON - Vedlejší a ostatní ...'!F37</f>
        <v>0</v>
      </c>
      <c r="BT68" s="97" t="s">
        <v>84</v>
      </c>
      <c r="BV68" s="97" t="s">
        <v>79</v>
      </c>
      <c r="BW68" s="97" t="s">
        <v>128</v>
      </c>
      <c r="BX68" s="97" t="s">
        <v>5</v>
      </c>
      <c r="CL68" s="97" t="s">
        <v>21</v>
      </c>
      <c r="CM68" s="97" t="s">
        <v>87</v>
      </c>
    </row>
    <row r="69" spans="1:91" s="2" customFormat="1" ht="30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41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</row>
    <row r="70" spans="1:9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41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</row>
  </sheetData>
  <sheetProtection algorithmName="SHA-512" hashValue="1mnDwdIWmpXqeg6AQ1S/u/8b7ERU2h/0YLqn4jwfZE5M9oeLDpz7aAW6FJJYu05UQjfrk8vnI/3xxPqmEyuGNg==" saltValue="/omiMzEinHGw2MoDHLu2n70g3TnqOBjkkYIFlFj9dRc7ocjH6nPUEIgzcPcpsoSvPi6UKZ4IBhoddU4BDdlnbQ==" spinCount="100000" sheet="1" objects="1" scenarios="1" formatColumns="0" formatRows="0"/>
  <mergeCells count="94">
    <mergeCell ref="AN67:AP67"/>
    <mergeCell ref="AG67:AM67"/>
    <mergeCell ref="AN68:AP68"/>
    <mergeCell ref="AG68:AM68"/>
    <mergeCell ref="AN54:AP54"/>
    <mergeCell ref="AN58:AP58"/>
    <mergeCell ref="AS49:AT51"/>
    <mergeCell ref="AN65:AP65"/>
    <mergeCell ref="AG65:AM65"/>
    <mergeCell ref="AN66:AP66"/>
    <mergeCell ref="AG66:AM66"/>
    <mergeCell ref="AR2:BE2"/>
    <mergeCell ref="AG64:AM64"/>
    <mergeCell ref="AG57:AM57"/>
    <mergeCell ref="AG52:AM52"/>
    <mergeCell ref="AG58:AM58"/>
    <mergeCell ref="AG56:AM56"/>
    <mergeCell ref="AG55:AM55"/>
    <mergeCell ref="AG59:AM59"/>
    <mergeCell ref="AG62:AM62"/>
    <mergeCell ref="AG63:AM63"/>
    <mergeCell ref="AG60:AM60"/>
    <mergeCell ref="AG61:AM61"/>
    <mergeCell ref="AM49:AP49"/>
    <mergeCell ref="AM50:AP50"/>
    <mergeCell ref="AM47:AN47"/>
    <mergeCell ref="AN62:AP6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66:I66"/>
    <mergeCell ref="K66:AF66"/>
    <mergeCell ref="E67:I67"/>
    <mergeCell ref="K67:AF67"/>
    <mergeCell ref="D68:H68"/>
    <mergeCell ref="J68:AF68"/>
    <mergeCell ref="K64:AF64"/>
    <mergeCell ref="K56:AF56"/>
    <mergeCell ref="K58:AF58"/>
    <mergeCell ref="L45:AO45"/>
    <mergeCell ref="D65:H65"/>
    <mergeCell ref="J65:AF65"/>
    <mergeCell ref="AG54:AM54"/>
    <mergeCell ref="AN64:AP64"/>
    <mergeCell ref="AN63:AP63"/>
    <mergeCell ref="AN61:AP61"/>
    <mergeCell ref="AN57:AP57"/>
    <mergeCell ref="AN55:AP55"/>
    <mergeCell ref="AN60:AP60"/>
    <mergeCell ref="AN59:AP59"/>
    <mergeCell ref="AN56:AP56"/>
    <mergeCell ref="AN52:AP52"/>
    <mergeCell ref="K61:AF61"/>
    <mergeCell ref="K57:AF57"/>
    <mergeCell ref="K62:AF62"/>
    <mergeCell ref="K63:AF63"/>
    <mergeCell ref="K59:AF59"/>
    <mergeCell ref="E61:I61"/>
    <mergeCell ref="E57:I57"/>
    <mergeCell ref="E62:I62"/>
    <mergeCell ref="E63:I63"/>
    <mergeCell ref="E64:I64"/>
    <mergeCell ref="C52:G52"/>
    <mergeCell ref="D55:H55"/>
    <mergeCell ref="D60:H60"/>
    <mergeCell ref="E58:I58"/>
    <mergeCell ref="E56:I56"/>
    <mergeCell ref="E59:I59"/>
    <mergeCell ref="I52:AF52"/>
    <mergeCell ref="J55:AF55"/>
    <mergeCell ref="J60:AF60"/>
  </mergeCells>
  <hyperlinks>
    <hyperlink ref="A56" location="'SO 10.0 - KÁCENÍ STROMŮ A...'!C2" display="/" xr:uid="{00000000-0004-0000-0000-000000000000}"/>
    <hyperlink ref="A57" location="'SO 10.1 - TVAROVÁNÍ ZÁTOPY'!C2" display="/" xr:uid="{00000000-0004-0000-0000-000001000000}"/>
    <hyperlink ref="A58" location="'SO 10.2 - HRÁZ'!C2" display="/" xr:uid="{00000000-0004-0000-0000-000002000000}"/>
    <hyperlink ref="A59" location="'SO 10.3 - SDRUŽENÝ OBJEKT'!C2" display="/" xr:uid="{00000000-0004-0000-0000-000003000000}"/>
    <hyperlink ref="A61" location="'SO 20.0 - KÁCENÍ STROMŮ A...'!C2" display="/" xr:uid="{00000000-0004-0000-0000-000004000000}"/>
    <hyperlink ref="A62" location="'SO 20.1 - TVAROVÁNÍ ZÁTOPY'!C2" display="/" xr:uid="{00000000-0004-0000-0000-000005000000}"/>
    <hyperlink ref="A63" location="'SO 20.2 - HRÁZ'!C2" display="/" xr:uid="{00000000-0004-0000-0000-000006000000}"/>
    <hyperlink ref="A64" location="'SO 20.3 - SDRUŽENÝ OBJEKT'!C2" display="/" xr:uid="{00000000-0004-0000-0000-000007000000}"/>
    <hyperlink ref="A66" location="'30.1 - Náhradní výsadba d...'!C2" display="/" xr:uid="{00000000-0004-0000-0000-000008000000}"/>
    <hyperlink ref="A67" location="'30.2 - Rozvojová péče po ...'!C2" display="/" xr:uid="{00000000-0004-0000-0000-000009000000}"/>
    <hyperlink ref="A68" location="'VON - Vedlejší a ostatní 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89"/>
  <sheetViews>
    <sheetView showGridLines="0" workbookViewId="0">
      <selection activeCell="E11" sqref="E11:H1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122</v>
      </c>
      <c r="AZ2" s="110" t="s">
        <v>1377</v>
      </c>
      <c r="BA2" s="110" t="s">
        <v>1378</v>
      </c>
      <c r="BB2" s="110" t="s">
        <v>142</v>
      </c>
      <c r="BC2" s="110" t="s">
        <v>1379</v>
      </c>
      <c r="BD2" s="110" t="s">
        <v>87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  <c r="AZ3" s="110" t="s">
        <v>1380</v>
      </c>
      <c r="BA3" s="110" t="s">
        <v>1381</v>
      </c>
      <c r="BB3" s="110" t="s">
        <v>142</v>
      </c>
      <c r="BC3" s="110" t="s">
        <v>1379</v>
      </c>
      <c r="BD3" s="110" t="s">
        <v>87</v>
      </c>
    </row>
    <row r="4" spans="1:56" s="1" customFormat="1" ht="24.95" customHeight="1">
      <c r="B4" s="22"/>
      <c r="D4" s="113" t="s">
        <v>136</v>
      </c>
      <c r="L4" s="22"/>
      <c r="M4" s="114" t="s">
        <v>10</v>
      </c>
      <c r="AT4" s="19" t="s">
        <v>4</v>
      </c>
      <c r="AZ4" s="110" t="s">
        <v>1382</v>
      </c>
      <c r="BA4" s="110" t="s">
        <v>1383</v>
      </c>
      <c r="BB4" s="110" t="s">
        <v>298</v>
      </c>
      <c r="BC4" s="110" t="s">
        <v>1384</v>
      </c>
      <c r="BD4" s="110" t="s">
        <v>87</v>
      </c>
    </row>
    <row r="5" spans="1:56" s="1" customFormat="1" ht="6.95" customHeight="1">
      <c r="B5" s="22"/>
      <c r="L5" s="22"/>
    </row>
    <row r="6" spans="1:56" s="1" customFormat="1" ht="12" customHeight="1">
      <c r="B6" s="22"/>
      <c r="D6" s="115" t="s">
        <v>16</v>
      </c>
      <c r="L6" s="22"/>
    </row>
    <row r="7" spans="1:56" s="1" customFormat="1" ht="16.5" customHeight="1">
      <c r="B7" s="22"/>
      <c r="E7" s="406" t="str">
        <f>'Rekapitulace stavby'!K6</f>
        <v>Výstavba vodních nádrží MVN3 a MVN4 v k. ú. Bedřichov u Horní Stropnice</v>
      </c>
      <c r="F7" s="407"/>
      <c r="G7" s="407"/>
      <c r="H7" s="407"/>
      <c r="L7" s="22"/>
    </row>
    <row r="8" spans="1:56" s="1" customFormat="1" ht="12" customHeight="1">
      <c r="B8" s="22"/>
      <c r="D8" s="115" t="s">
        <v>150</v>
      </c>
      <c r="L8" s="22"/>
    </row>
    <row r="9" spans="1:56" s="2" customFormat="1" ht="16.5" customHeight="1">
      <c r="A9" s="36"/>
      <c r="B9" s="41"/>
      <c r="C9" s="36"/>
      <c r="D9" s="36"/>
      <c r="E9" s="406" t="s">
        <v>1385</v>
      </c>
      <c r="F9" s="408"/>
      <c r="G9" s="408"/>
      <c r="H9" s="408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5" t="s">
        <v>152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09" t="s">
        <v>1386</v>
      </c>
      <c r="F11" s="408"/>
      <c r="G11" s="408"/>
      <c r="H11" s="408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5" t="s">
        <v>22</v>
      </c>
      <c r="E14" s="36"/>
      <c r="F14" s="105" t="s">
        <v>23</v>
      </c>
      <c r="G14" s="36"/>
      <c r="H14" s="36"/>
      <c r="I14" s="115" t="s">
        <v>24</v>
      </c>
      <c r="J14" s="117" t="str">
        <f>'Rekapitulace stavby'!AN8</f>
        <v>6. 4. 2021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5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29</v>
      </c>
      <c r="F17" s="36"/>
      <c r="G17" s="36"/>
      <c r="H17" s="36"/>
      <c r="I17" s="115" t="s">
        <v>30</v>
      </c>
      <c r="J17" s="105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5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36</v>
      </c>
      <c r="F23" s="36"/>
      <c r="G23" s="36"/>
      <c r="H23" s="36"/>
      <c r="I23" s="115" t="s">
        <v>30</v>
      </c>
      <c r="J23" s="105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30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41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2" t="s">
        <v>21</v>
      </c>
      <c r="F29" s="412"/>
      <c r="G29" s="412"/>
      <c r="H29" s="41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43</v>
      </c>
      <c r="E32" s="36"/>
      <c r="F32" s="36"/>
      <c r="G32" s="36"/>
      <c r="H32" s="36"/>
      <c r="I32" s="36"/>
      <c r="J32" s="123">
        <f>ROUND(J88,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45</v>
      </c>
      <c r="G34" s="36"/>
      <c r="H34" s="36"/>
      <c r="I34" s="124" t="s">
        <v>44</v>
      </c>
      <c r="J34" s="124" t="s">
        <v>46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47</v>
      </c>
      <c r="E35" s="115" t="s">
        <v>48</v>
      </c>
      <c r="F35" s="126">
        <f>ROUND((SUM(BE88:BE188)),  2)</f>
        <v>0</v>
      </c>
      <c r="G35" s="36"/>
      <c r="H35" s="36"/>
      <c r="I35" s="127">
        <v>0.21</v>
      </c>
      <c r="J35" s="126">
        <f>ROUND(((SUM(BE88:BE188))*I35),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49</v>
      </c>
      <c r="F36" s="126">
        <f>ROUND((SUM(BF88:BF188)),  2)</f>
        <v>0</v>
      </c>
      <c r="G36" s="36"/>
      <c r="H36" s="36"/>
      <c r="I36" s="127">
        <v>0.15</v>
      </c>
      <c r="J36" s="126">
        <f>ROUND(((SUM(BF88:BF188))*I36),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50</v>
      </c>
      <c r="F37" s="126">
        <f>ROUND((SUM(BG88:BG188)),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51</v>
      </c>
      <c r="F38" s="126">
        <f>ROUND((SUM(BH88:BH188)),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52</v>
      </c>
      <c r="F39" s="126">
        <f>ROUND((SUM(BI88:BI188)),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53</v>
      </c>
      <c r="E41" s="130"/>
      <c r="F41" s="130"/>
      <c r="G41" s="131" t="s">
        <v>54</v>
      </c>
      <c r="H41" s="132" t="s">
        <v>55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155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Výstavba vodních nádrží MVN3 a MVN4 v k. ú. Bedřichov u Horní Stropnice</v>
      </c>
      <c r="F50" s="414"/>
      <c r="G50" s="414"/>
      <c r="H50" s="414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1385</v>
      </c>
      <c r="F52" s="415"/>
      <c r="G52" s="415"/>
      <c r="H52" s="41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152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7" t="str">
        <f>E11</f>
        <v>30.1 - Náhradní výsadba dřevin</v>
      </c>
      <c r="F54" s="415"/>
      <c r="G54" s="415"/>
      <c r="H54" s="415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ppč. 634, 707</v>
      </c>
      <c r="G56" s="38"/>
      <c r="H56" s="38"/>
      <c r="I56" s="31" t="s">
        <v>24</v>
      </c>
      <c r="J56" s="61" t="str">
        <f>IF(J14="","",J14)</f>
        <v>6. 4. 2021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>SPÚ, KPÚ pro Jihočeský kraj</v>
      </c>
      <c r="G58" s="38"/>
      <c r="H58" s="38"/>
      <c r="I58" s="31" t="s">
        <v>34</v>
      </c>
      <c r="J58" s="34" t="str">
        <f>E23</f>
        <v>VODOPLAN s.r.o.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156</v>
      </c>
      <c r="D61" s="140"/>
      <c r="E61" s="140"/>
      <c r="F61" s="140"/>
      <c r="G61" s="140"/>
      <c r="H61" s="140"/>
      <c r="I61" s="140"/>
      <c r="J61" s="141" t="s">
        <v>157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75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158</v>
      </c>
    </row>
    <row r="64" spans="1:47" s="9" customFormat="1" ht="24.95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J89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160</v>
      </c>
      <c r="E65" s="151"/>
      <c r="F65" s="151"/>
      <c r="G65" s="151"/>
      <c r="H65" s="151"/>
      <c r="I65" s="151"/>
      <c r="J65" s="152">
        <f>J90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392</v>
      </c>
      <c r="E66" s="151"/>
      <c r="F66" s="151"/>
      <c r="G66" s="151"/>
      <c r="H66" s="151"/>
      <c r="I66" s="151"/>
      <c r="J66" s="152">
        <f>J186</f>
        <v>0</v>
      </c>
      <c r="K66" s="99"/>
      <c r="L66" s="153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161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413" t="str">
        <f>E7</f>
        <v>Výstavba vodních nádrží MVN3 a MVN4 v k. ú. Bedřichov u Horní Stropnice</v>
      </c>
      <c r="F76" s="414"/>
      <c r="G76" s="414"/>
      <c r="H76" s="414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150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413" t="s">
        <v>1385</v>
      </c>
      <c r="F78" s="415"/>
      <c r="G78" s="415"/>
      <c r="H78" s="415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152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67" t="str">
        <f>E11</f>
        <v>30.1 - Náhradní výsadba dřevin</v>
      </c>
      <c r="F80" s="415"/>
      <c r="G80" s="415"/>
      <c r="H80" s="415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22</v>
      </c>
      <c r="D82" s="38"/>
      <c r="E82" s="38"/>
      <c r="F82" s="29" t="str">
        <f>F14</f>
        <v>ppč. 634, 707</v>
      </c>
      <c r="G82" s="38"/>
      <c r="H82" s="38"/>
      <c r="I82" s="31" t="s">
        <v>24</v>
      </c>
      <c r="J82" s="61" t="str">
        <f>IF(J14="","",J14)</f>
        <v>6. 4. 2021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26</v>
      </c>
      <c r="D84" s="38"/>
      <c r="E84" s="38"/>
      <c r="F84" s="29" t="str">
        <f>E17</f>
        <v>SPÚ, KPÚ pro Jihočeský kraj</v>
      </c>
      <c r="G84" s="38"/>
      <c r="H84" s="38"/>
      <c r="I84" s="31" t="s">
        <v>34</v>
      </c>
      <c r="J84" s="34" t="str">
        <f>E23</f>
        <v>VODOPLAN s.r.o.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32</v>
      </c>
      <c r="D85" s="38"/>
      <c r="E85" s="38"/>
      <c r="F85" s="29" t="str">
        <f>IF(E20="","",E20)</f>
        <v>Vyplň údaj</v>
      </c>
      <c r="G85" s="38"/>
      <c r="H85" s="38"/>
      <c r="I85" s="31" t="s">
        <v>39</v>
      </c>
      <c r="J85" s="34" t="str">
        <f>E26</f>
        <v xml:space="preserve"> </v>
      </c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4"/>
      <c r="B87" s="155"/>
      <c r="C87" s="156" t="s">
        <v>162</v>
      </c>
      <c r="D87" s="157" t="s">
        <v>62</v>
      </c>
      <c r="E87" s="157" t="s">
        <v>58</v>
      </c>
      <c r="F87" s="157" t="s">
        <v>59</v>
      </c>
      <c r="G87" s="157" t="s">
        <v>163</v>
      </c>
      <c r="H87" s="157" t="s">
        <v>164</v>
      </c>
      <c r="I87" s="157" t="s">
        <v>165</v>
      </c>
      <c r="J87" s="157" t="s">
        <v>157</v>
      </c>
      <c r="K87" s="158" t="s">
        <v>166</v>
      </c>
      <c r="L87" s="159"/>
      <c r="M87" s="70" t="s">
        <v>21</v>
      </c>
      <c r="N87" s="71" t="s">
        <v>47</v>
      </c>
      <c r="O87" s="71" t="s">
        <v>167</v>
      </c>
      <c r="P87" s="71" t="s">
        <v>168</v>
      </c>
      <c r="Q87" s="71" t="s">
        <v>169</v>
      </c>
      <c r="R87" s="71" t="s">
        <v>170</v>
      </c>
      <c r="S87" s="71" t="s">
        <v>171</v>
      </c>
      <c r="T87" s="72" t="s">
        <v>172</v>
      </c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65" s="2" customFormat="1" ht="22.9" customHeight="1">
      <c r="A88" s="36"/>
      <c r="B88" s="37"/>
      <c r="C88" s="77" t="s">
        <v>173</v>
      </c>
      <c r="D88" s="38"/>
      <c r="E88" s="38"/>
      <c r="F88" s="38"/>
      <c r="G88" s="38"/>
      <c r="H88" s="38"/>
      <c r="I88" s="38"/>
      <c r="J88" s="160">
        <f>BK88</f>
        <v>0</v>
      </c>
      <c r="K88" s="38"/>
      <c r="L88" s="41"/>
      <c r="M88" s="73"/>
      <c r="N88" s="161"/>
      <c r="O88" s="74"/>
      <c r="P88" s="162">
        <f>P89</f>
        <v>0</v>
      </c>
      <c r="Q88" s="74"/>
      <c r="R88" s="162">
        <f>R89</f>
        <v>68.361357999999996</v>
      </c>
      <c r="S88" s="74"/>
      <c r="T88" s="163">
        <f>T89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76</v>
      </c>
      <c r="AU88" s="19" t="s">
        <v>158</v>
      </c>
      <c r="BK88" s="164">
        <f>BK89</f>
        <v>0</v>
      </c>
    </row>
    <row r="89" spans="1:65" s="12" customFormat="1" ht="25.9" customHeight="1">
      <c r="B89" s="165"/>
      <c r="C89" s="166"/>
      <c r="D89" s="167" t="s">
        <v>76</v>
      </c>
      <c r="E89" s="168" t="s">
        <v>174</v>
      </c>
      <c r="F89" s="168" t="s">
        <v>175</v>
      </c>
      <c r="G89" s="166"/>
      <c r="H89" s="166"/>
      <c r="I89" s="169"/>
      <c r="J89" s="170">
        <f>BK89</f>
        <v>0</v>
      </c>
      <c r="K89" s="166"/>
      <c r="L89" s="171"/>
      <c r="M89" s="172"/>
      <c r="N89" s="173"/>
      <c r="O89" s="173"/>
      <c r="P89" s="174">
        <f>P90+P186</f>
        <v>0</v>
      </c>
      <c r="Q89" s="173"/>
      <c r="R89" s="174">
        <f>R90+R186</f>
        <v>68.361357999999996</v>
      </c>
      <c r="S89" s="173"/>
      <c r="T89" s="175">
        <f>T90+T186</f>
        <v>0</v>
      </c>
      <c r="AR89" s="176" t="s">
        <v>84</v>
      </c>
      <c r="AT89" s="177" t="s">
        <v>76</v>
      </c>
      <c r="AU89" s="177" t="s">
        <v>77</v>
      </c>
      <c r="AY89" s="176" t="s">
        <v>176</v>
      </c>
      <c r="BK89" s="178">
        <f>BK90+BK186</f>
        <v>0</v>
      </c>
    </row>
    <row r="90" spans="1:65" s="12" customFormat="1" ht="22.9" customHeight="1">
      <c r="B90" s="165"/>
      <c r="C90" s="166"/>
      <c r="D90" s="167" t="s">
        <v>76</v>
      </c>
      <c r="E90" s="179" t="s">
        <v>84</v>
      </c>
      <c r="F90" s="179" t="s">
        <v>177</v>
      </c>
      <c r="G90" s="166"/>
      <c r="H90" s="166"/>
      <c r="I90" s="169"/>
      <c r="J90" s="180">
        <f>BK90</f>
        <v>0</v>
      </c>
      <c r="K90" s="166"/>
      <c r="L90" s="171"/>
      <c r="M90" s="172"/>
      <c r="N90" s="173"/>
      <c r="O90" s="173"/>
      <c r="P90" s="174">
        <f>SUM(P91:P185)</f>
        <v>0</v>
      </c>
      <c r="Q90" s="173"/>
      <c r="R90" s="174">
        <f>SUM(R91:R185)</f>
        <v>68.361357999999996</v>
      </c>
      <c r="S90" s="173"/>
      <c r="T90" s="175">
        <f>SUM(T91:T185)</f>
        <v>0</v>
      </c>
      <c r="AR90" s="176" t="s">
        <v>84</v>
      </c>
      <c r="AT90" s="177" t="s">
        <v>76</v>
      </c>
      <c r="AU90" s="177" t="s">
        <v>84</v>
      </c>
      <c r="AY90" s="176" t="s">
        <v>176</v>
      </c>
      <c r="BK90" s="178">
        <f>SUM(BK91:BK185)</f>
        <v>0</v>
      </c>
    </row>
    <row r="91" spans="1:65" s="2" customFormat="1" ht="24.2" customHeight="1">
      <c r="A91" s="36"/>
      <c r="B91" s="37"/>
      <c r="C91" s="181" t="s">
        <v>84</v>
      </c>
      <c r="D91" s="181" t="s">
        <v>178</v>
      </c>
      <c r="E91" s="182" t="s">
        <v>1387</v>
      </c>
      <c r="F91" s="183" t="s">
        <v>1388</v>
      </c>
      <c r="G91" s="184" t="s">
        <v>142</v>
      </c>
      <c r="H91" s="185">
        <v>260</v>
      </c>
      <c r="I91" s="186"/>
      <c r="J91" s="187">
        <f>ROUND(I91*H91,2)</f>
        <v>0</v>
      </c>
      <c r="K91" s="183" t="s">
        <v>1389</v>
      </c>
      <c r="L91" s="41"/>
      <c r="M91" s="188" t="s">
        <v>21</v>
      </c>
      <c r="N91" s="189" t="s">
        <v>48</v>
      </c>
      <c r="O91" s="66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182</v>
      </c>
      <c r="AT91" s="192" t="s">
        <v>178</v>
      </c>
      <c r="AU91" s="192" t="s">
        <v>87</v>
      </c>
      <c r="AY91" s="19" t="s">
        <v>176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9" t="s">
        <v>84</v>
      </c>
      <c r="BK91" s="193">
        <f>ROUND(I91*H91,2)</f>
        <v>0</v>
      </c>
      <c r="BL91" s="19" t="s">
        <v>182</v>
      </c>
      <c r="BM91" s="192" t="s">
        <v>1390</v>
      </c>
    </row>
    <row r="92" spans="1:65" s="2" customFormat="1" ht="11.25">
      <c r="A92" s="36"/>
      <c r="B92" s="37"/>
      <c r="C92" s="38"/>
      <c r="D92" s="194" t="s">
        <v>184</v>
      </c>
      <c r="E92" s="38"/>
      <c r="F92" s="195" t="s">
        <v>1391</v>
      </c>
      <c r="G92" s="38"/>
      <c r="H92" s="38"/>
      <c r="I92" s="196"/>
      <c r="J92" s="38"/>
      <c r="K92" s="38"/>
      <c r="L92" s="41"/>
      <c r="M92" s="197"/>
      <c r="N92" s="198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184</v>
      </c>
      <c r="AU92" s="19" t="s">
        <v>87</v>
      </c>
    </row>
    <row r="93" spans="1:65" s="14" customFormat="1" ht="11.25">
      <c r="B93" s="210"/>
      <c r="C93" s="211"/>
      <c r="D93" s="201" t="s">
        <v>186</v>
      </c>
      <c r="E93" s="212" t="s">
        <v>21</v>
      </c>
      <c r="F93" s="213" t="s">
        <v>1377</v>
      </c>
      <c r="G93" s="211"/>
      <c r="H93" s="214">
        <v>130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186</v>
      </c>
      <c r="AU93" s="220" t="s">
        <v>87</v>
      </c>
      <c r="AV93" s="14" t="s">
        <v>87</v>
      </c>
      <c r="AW93" s="14" t="s">
        <v>38</v>
      </c>
      <c r="AX93" s="14" t="s">
        <v>77</v>
      </c>
      <c r="AY93" s="220" t="s">
        <v>176</v>
      </c>
    </row>
    <row r="94" spans="1:65" s="14" customFormat="1" ht="11.25">
      <c r="B94" s="210"/>
      <c r="C94" s="211"/>
      <c r="D94" s="201" t="s">
        <v>186</v>
      </c>
      <c r="E94" s="212" t="s">
        <v>21</v>
      </c>
      <c r="F94" s="213" t="s">
        <v>1380</v>
      </c>
      <c r="G94" s="211"/>
      <c r="H94" s="214">
        <v>130</v>
      </c>
      <c r="I94" s="215"/>
      <c r="J94" s="211"/>
      <c r="K94" s="211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186</v>
      </c>
      <c r="AU94" s="220" t="s">
        <v>87</v>
      </c>
      <c r="AV94" s="14" t="s">
        <v>87</v>
      </c>
      <c r="AW94" s="14" t="s">
        <v>38</v>
      </c>
      <c r="AX94" s="14" t="s">
        <v>77</v>
      </c>
      <c r="AY94" s="220" t="s">
        <v>176</v>
      </c>
    </row>
    <row r="95" spans="1:65" s="15" customFormat="1" ht="11.25">
      <c r="B95" s="221"/>
      <c r="C95" s="222"/>
      <c r="D95" s="201" t="s">
        <v>186</v>
      </c>
      <c r="E95" s="223" t="s">
        <v>21</v>
      </c>
      <c r="F95" s="224" t="s">
        <v>188</v>
      </c>
      <c r="G95" s="222"/>
      <c r="H95" s="225">
        <v>260</v>
      </c>
      <c r="I95" s="226"/>
      <c r="J95" s="222"/>
      <c r="K95" s="222"/>
      <c r="L95" s="227"/>
      <c r="M95" s="228"/>
      <c r="N95" s="229"/>
      <c r="O95" s="229"/>
      <c r="P95" s="229"/>
      <c r="Q95" s="229"/>
      <c r="R95" s="229"/>
      <c r="S95" s="229"/>
      <c r="T95" s="230"/>
      <c r="AT95" s="231" t="s">
        <v>186</v>
      </c>
      <c r="AU95" s="231" t="s">
        <v>87</v>
      </c>
      <c r="AV95" s="15" t="s">
        <v>182</v>
      </c>
      <c r="AW95" s="15" t="s">
        <v>38</v>
      </c>
      <c r="AX95" s="15" t="s">
        <v>84</v>
      </c>
      <c r="AY95" s="231" t="s">
        <v>176</v>
      </c>
    </row>
    <row r="96" spans="1:65" s="2" customFormat="1" ht="16.5" customHeight="1">
      <c r="A96" s="36"/>
      <c r="B96" s="37"/>
      <c r="C96" s="246" t="s">
        <v>87</v>
      </c>
      <c r="D96" s="246" t="s">
        <v>492</v>
      </c>
      <c r="E96" s="247" t="s">
        <v>1392</v>
      </c>
      <c r="F96" s="248" t="s">
        <v>1393</v>
      </c>
      <c r="G96" s="249" t="s">
        <v>298</v>
      </c>
      <c r="H96" s="250">
        <v>5.2</v>
      </c>
      <c r="I96" s="251"/>
      <c r="J96" s="252">
        <f>ROUND(I96*H96,2)</f>
        <v>0</v>
      </c>
      <c r="K96" s="248" t="s">
        <v>1389</v>
      </c>
      <c r="L96" s="253"/>
      <c r="M96" s="254" t="s">
        <v>21</v>
      </c>
      <c r="N96" s="255" t="s">
        <v>48</v>
      </c>
      <c r="O96" s="66"/>
      <c r="P96" s="190">
        <f>O96*H96</f>
        <v>0</v>
      </c>
      <c r="Q96" s="190">
        <v>0.21</v>
      </c>
      <c r="R96" s="190">
        <f>Q96*H96</f>
        <v>1.0920000000000001</v>
      </c>
      <c r="S96" s="190">
        <v>0</v>
      </c>
      <c r="T96" s="191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2" t="s">
        <v>221</v>
      </c>
      <c r="AT96" s="192" t="s">
        <v>492</v>
      </c>
      <c r="AU96" s="192" t="s">
        <v>87</v>
      </c>
      <c r="AY96" s="19" t="s">
        <v>176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9" t="s">
        <v>84</v>
      </c>
      <c r="BK96" s="193">
        <f>ROUND(I96*H96,2)</f>
        <v>0</v>
      </c>
      <c r="BL96" s="19" t="s">
        <v>182</v>
      </c>
      <c r="BM96" s="192" t="s">
        <v>1394</v>
      </c>
    </row>
    <row r="97" spans="1:65" s="2" customFormat="1" ht="11.25">
      <c r="A97" s="36"/>
      <c r="B97" s="37"/>
      <c r="C97" s="38"/>
      <c r="D97" s="194" t="s">
        <v>184</v>
      </c>
      <c r="E97" s="38"/>
      <c r="F97" s="195" t="s">
        <v>1395</v>
      </c>
      <c r="G97" s="38"/>
      <c r="H97" s="38"/>
      <c r="I97" s="196"/>
      <c r="J97" s="38"/>
      <c r="K97" s="38"/>
      <c r="L97" s="41"/>
      <c r="M97" s="197"/>
      <c r="N97" s="198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184</v>
      </c>
      <c r="AU97" s="19" t="s">
        <v>87</v>
      </c>
    </row>
    <row r="98" spans="1:65" s="14" customFormat="1" ht="11.25">
      <c r="B98" s="210"/>
      <c r="C98" s="211"/>
      <c r="D98" s="201" t="s">
        <v>186</v>
      </c>
      <c r="E98" s="211"/>
      <c r="F98" s="213" t="s">
        <v>1396</v>
      </c>
      <c r="G98" s="211"/>
      <c r="H98" s="214">
        <v>5.2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186</v>
      </c>
      <c r="AU98" s="220" t="s">
        <v>87</v>
      </c>
      <c r="AV98" s="14" t="s">
        <v>87</v>
      </c>
      <c r="AW98" s="14" t="s">
        <v>4</v>
      </c>
      <c r="AX98" s="14" t="s">
        <v>84</v>
      </c>
      <c r="AY98" s="220" t="s">
        <v>176</v>
      </c>
    </row>
    <row r="99" spans="1:65" s="2" customFormat="1" ht="24.2" customHeight="1">
      <c r="A99" s="36"/>
      <c r="B99" s="37"/>
      <c r="C99" s="181" t="s">
        <v>195</v>
      </c>
      <c r="D99" s="181" t="s">
        <v>178</v>
      </c>
      <c r="E99" s="182" t="s">
        <v>1397</v>
      </c>
      <c r="F99" s="183" t="s">
        <v>1398</v>
      </c>
      <c r="G99" s="184" t="s">
        <v>142</v>
      </c>
      <c r="H99" s="185">
        <v>260</v>
      </c>
      <c r="I99" s="186"/>
      <c r="J99" s="187">
        <f>ROUND(I99*H99,2)</f>
        <v>0</v>
      </c>
      <c r="K99" s="183" t="s">
        <v>1389</v>
      </c>
      <c r="L99" s="41"/>
      <c r="M99" s="188" t="s">
        <v>21</v>
      </c>
      <c r="N99" s="189" t="s">
        <v>48</v>
      </c>
      <c r="O99" s="66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182</v>
      </c>
      <c r="AT99" s="192" t="s">
        <v>178</v>
      </c>
      <c r="AU99" s="192" t="s">
        <v>87</v>
      </c>
      <c r="AY99" s="19" t="s">
        <v>176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9" t="s">
        <v>84</v>
      </c>
      <c r="BK99" s="193">
        <f>ROUND(I99*H99,2)</f>
        <v>0</v>
      </c>
      <c r="BL99" s="19" t="s">
        <v>182</v>
      </c>
      <c r="BM99" s="192" t="s">
        <v>1399</v>
      </c>
    </row>
    <row r="100" spans="1:65" s="2" customFormat="1" ht="11.25">
      <c r="A100" s="36"/>
      <c r="B100" s="37"/>
      <c r="C100" s="38"/>
      <c r="D100" s="194" t="s">
        <v>184</v>
      </c>
      <c r="E100" s="38"/>
      <c r="F100" s="195" t="s">
        <v>1400</v>
      </c>
      <c r="G100" s="38"/>
      <c r="H100" s="38"/>
      <c r="I100" s="196"/>
      <c r="J100" s="38"/>
      <c r="K100" s="38"/>
      <c r="L100" s="41"/>
      <c r="M100" s="197"/>
      <c r="N100" s="198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184</v>
      </c>
      <c r="AU100" s="19" t="s">
        <v>87</v>
      </c>
    </row>
    <row r="101" spans="1:65" s="2" customFormat="1" ht="16.5" customHeight="1">
      <c r="A101" s="36"/>
      <c r="B101" s="37"/>
      <c r="C101" s="246" t="s">
        <v>182</v>
      </c>
      <c r="D101" s="246" t="s">
        <v>492</v>
      </c>
      <c r="E101" s="247" t="s">
        <v>1401</v>
      </c>
      <c r="F101" s="248" t="s">
        <v>1402</v>
      </c>
      <c r="G101" s="249" t="s">
        <v>142</v>
      </c>
      <c r="H101" s="250">
        <v>130</v>
      </c>
      <c r="I101" s="251"/>
      <c r="J101" s="252">
        <f>ROUND(I101*H101,2)</f>
        <v>0</v>
      </c>
      <c r="K101" s="248" t="s">
        <v>21</v>
      </c>
      <c r="L101" s="253"/>
      <c r="M101" s="254" t="s">
        <v>21</v>
      </c>
      <c r="N101" s="255" t="s">
        <v>48</v>
      </c>
      <c r="O101" s="66"/>
      <c r="P101" s="190">
        <f>O101*H101</f>
        <v>0</v>
      </c>
      <c r="Q101" s="190">
        <v>0.19</v>
      </c>
      <c r="R101" s="190">
        <f>Q101*H101</f>
        <v>24.7</v>
      </c>
      <c r="S101" s="190">
        <v>0</v>
      </c>
      <c r="T101" s="19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221</v>
      </c>
      <c r="AT101" s="192" t="s">
        <v>492</v>
      </c>
      <c r="AU101" s="192" t="s">
        <v>87</v>
      </c>
      <c r="AY101" s="19" t="s">
        <v>176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9" t="s">
        <v>84</v>
      </c>
      <c r="BK101" s="193">
        <f>ROUND(I101*H101,2)</f>
        <v>0</v>
      </c>
      <c r="BL101" s="19" t="s">
        <v>182</v>
      </c>
      <c r="BM101" s="192" t="s">
        <v>1403</v>
      </c>
    </row>
    <row r="102" spans="1:65" s="13" customFormat="1" ht="11.25">
      <c r="B102" s="199"/>
      <c r="C102" s="200"/>
      <c r="D102" s="201" t="s">
        <v>186</v>
      </c>
      <c r="E102" s="202" t="s">
        <v>21</v>
      </c>
      <c r="F102" s="203" t="s">
        <v>1404</v>
      </c>
      <c r="G102" s="200"/>
      <c r="H102" s="202" t="s">
        <v>21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186</v>
      </c>
      <c r="AU102" s="209" t="s">
        <v>87</v>
      </c>
      <c r="AV102" s="13" t="s">
        <v>84</v>
      </c>
      <c r="AW102" s="13" t="s">
        <v>38</v>
      </c>
      <c r="AX102" s="13" t="s">
        <v>77</v>
      </c>
      <c r="AY102" s="209" t="s">
        <v>176</v>
      </c>
    </row>
    <row r="103" spans="1:65" s="14" customFormat="1" ht="11.25">
      <c r="B103" s="210"/>
      <c r="C103" s="211"/>
      <c r="D103" s="201" t="s">
        <v>186</v>
      </c>
      <c r="E103" s="212" t="s">
        <v>21</v>
      </c>
      <c r="F103" s="213" t="s">
        <v>1379</v>
      </c>
      <c r="G103" s="211"/>
      <c r="H103" s="214">
        <v>130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186</v>
      </c>
      <c r="AU103" s="220" t="s">
        <v>87</v>
      </c>
      <c r="AV103" s="14" t="s">
        <v>87</v>
      </c>
      <c r="AW103" s="14" t="s">
        <v>38</v>
      </c>
      <c r="AX103" s="14" t="s">
        <v>77</v>
      </c>
      <c r="AY103" s="220" t="s">
        <v>176</v>
      </c>
    </row>
    <row r="104" spans="1:65" s="15" customFormat="1" ht="11.25">
      <c r="B104" s="221"/>
      <c r="C104" s="222"/>
      <c r="D104" s="201" t="s">
        <v>186</v>
      </c>
      <c r="E104" s="223" t="s">
        <v>1377</v>
      </c>
      <c r="F104" s="224" t="s">
        <v>188</v>
      </c>
      <c r="G104" s="222"/>
      <c r="H104" s="225">
        <v>130</v>
      </c>
      <c r="I104" s="226"/>
      <c r="J104" s="222"/>
      <c r="K104" s="222"/>
      <c r="L104" s="227"/>
      <c r="M104" s="228"/>
      <c r="N104" s="229"/>
      <c r="O104" s="229"/>
      <c r="P104" s="229"/>
      <c r="Q104" s="229"/>
      <c r="R104" s="229"/>
      <c r="S104" s="229"/>
      <c r="T104" s="230"/>
      <c r="AT104" s="231" t="s">
        <v>186</v>
      </c>
      <c r="AU104" s="231" t="s">
        <v>87</v>
      </c>
      <c r="AV104" s="15" t="s">
        <v>182</v>
      </c>
      <c r="AW104" s="15" t="s">
        <v>38</v>
      </c>
      <c r="AX104" s="15" t="s">
        <v>84</v>
      </c>
      <c r="AY104" s="231" t="s">
        <v>176</v>
      </c>
    </row>
    <row r="105" spans="1:65" s="2" customFormat="1" ht="16.5" customHeight="1">
      <c r="A105" s="36"/>
      <c r="B105" s="37"/>
      <c r="C105" s="246" t="s">
        <v>149</v>
      </c>
      <c r="D105" s="246" t="s">
        <v>492</v>
      </c>
      <c r="E105" s="247" t="s">
        <v>1405</v>
      </c>
      <c r="F105" s="248" t="s">
        <v>1406</v>
      </c>
      <c r="G105" s="249" t="s">
        <v>142</v>
      </c>
      <c r="H105" s="250">
        <v>130</v>
      </c>
      <c r="I105" s="251"/>
      <c r="J105" s="252">
        <f>ROUND(I105*H105,2)</f>
        <v>0</v>
      </c>
      <c r="K105" s="248" t="s">
        <v>21</v>
      </c>
      <c r="L105" s="253"/>
      <c r="M105" s="254" t="s">
        <v>21</v>
      </c>
      <c r="N105" s="255" t="s">
        <v>48</v>
      </c>
      <c r="O105" s="66"/>
      <c r="P105" s="190">
        <f>O105*H105</f>
        <v>0</v>
      </c>
      <c r="Q105" s="190">
        <v>0.19</v>
      </c>
      <c r="R105" s="190">
        <f>Q105*H105</f>
        <v>24.7</v>
      </c>
      <c r="S105" s="190">
        <v>0</v>
      </c>
      <c r="T105" s="19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221</v>
      </c>
      <c r="AT105" s="192" t="s">
        <v>492</v>
      </c>
      <c r="AU105" s="192" t="s">
        <v>87</v>
      </c>
      <c r="AY105" s="19" t="s">
        <v>176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84</v>
      </c>
      <c r="BK105" s="193">
        <f>ROUND(I105*H105,2)</f>
        <v>0</v>
      </c>
      <c r="BL105" s="19" t="s">
        <v>182</v>
      </c>
      <c r="BM105" s="192" t="s">
        <v>1407</v>
      </c>
    </row>
    <row r="106" spans="1:65" s="13" customFormat="1" ht="11.25">
      <c r="B106" s="199"/>
      <c r="C106" s="200"/>
      <c r="D106" s="201" t="s">
        <v>186</v>
      </c>
      <c r="E106" s="202" t="s">
        <v>21</v>
      </c>
      <c r="F106" s="203" t="s">
        <v>1408</v>
      </c>
      <c r="G106" s="200"/>
      <c r="H106" s="202" t="s">
        <v>21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186</v>
      </c>
      <c r="AU106" s="209" t="s">
        <v>87</v>
      </c>
      <c r="AV106" s="13" t="s">
        <v>84</v>
      </c>
      <c r="AW106" s="13" t="s">
        <v>38</v>
      </c>
      <c r="AX106" s="13" t="s">
        <v>77</v>
      </c>
      <c r="AY106" s="209" t="s">
        <v>176</v>
      </c>
    </row>
    <row r="107" spans="1:65" s="14" customFormat="1" ht="11.25">
      <c r="B107" s="210"/>
      <c r="C107" s="211"/>
      <c r="D107" s="201" t="s">
        <v>186</v>
      </c>
      <c r="E107" s="212" t="s">
        <v>21</v>
      </c>
      <c r="F107" s="213" t="s">
        <v>1379</v>
      </c>
      <c r="G107" s="211"/>
      <c r="H107" s="214">
        <v>130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186</v>
      </c>
      <c r="AU107" s="220" t="s">
        <v>87</v>
      </c>
      <c r="AV107" s="14" t="s">
        <v>87</v>
      </c>
      <c r="AW107" s="14" t="s">
        <v>38</v>
      </c>
      <c r="AX107" s="14" t="s">
        <v>77</v>
      </c>
      <c r="AY107" s="220" t="s">
        <v>176</v>
      </c>
    </row>
    <row r="108" spans="1:65" s="15" customFormat="1" ht="11.25">
      <c r="B108" s="221"/>
      <c r="C108" s="222"/>
      <c r="D108" s="201" t="s">
        <v>186</v>
      </c>
      <c r="E108" s="223" t="s">
        <v>1380</v>
      </c>
      <c r="F108" s="224" t="s">
        <v>188</v>
      </c>
      <c r="G108" s="222"/>
      <c r="H108" s="225">
        <v>130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186</v>
      </c>
      <c r="AU108" s="231" t="s">
        <v>87</v>
      </c>
      <c r="AV108" s="15" t="s">
        <v>182</v>
      </c>
      <c r="AW108" s="15" t="s">
        <v>38</v>
      </c>
      <c r="AX108" s="15" t="s">
        <v>84</v>
      </c>
      <c r="AY108" s="231" t="s">
        <v>176</v>
      </c>
    </row>
    <row r="109" spans="1:65" s="2" customFormat="1" ht="16.5" customHeight="1">
      <c r="A109" s="36"/>
      <c r="B109" s="37"/>
      <c r="C109" s="181" t="s">
        <v>215</v>
      </c>
      <c r="D109" s="181" t="s">
        <v>178</v>
      </c>
      <c r="E109" s="182" t="s">
        <v>1409</v>
      </c>
      <c r="F109" s="183" t="s">
        <v>1410</v>
      </c>
      <c r="G109" s="184" t="s">
        <v>142</v>
      </c>
      <c r="H109" s="185">
        <v>260</v>
      </c>
      <c r="I109" s="186"/>
      <c r="J109" s="187">
        <f>ROUND(I109*H109,2)</f>
        <v>0</v>
      </c>
      <c r="K109" s="183" t="s">
        <v>1389</v>
      </c>
      <c r="L109" s="41"/>
      <c r="M109" s="188" t="s">
        <v>21</v>
      </c>
      <c r="N109" s="189" t="s">
        <v>48</v>
      </c>
      <c r="O109" s="66"/>
      <c r="P109" s="190">
        <f>O109*H109</f>
        <v>0</v>
      </c>
      <c r="Q109" s="190">
        <v>6.0000000000000002E-5</v>
      </c>
      <c r="R109" s="190">
        <f>Q109*H109</f>
        <v>1.5600000000000001E-2</v>
      </c>
      <c r="S109" s="190">
        <v>0</v>
      </c>
      <c r="T109" s="19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182</v>
      </c>
      <c r="AT109" s="192" t="s">
        <v>178</v>
      </c>
      <c r="AU109" s="192" t="s">
        <v>87</v>
      </c>
      <c r="AY109" s="19" t="s">
        <v>176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9" t="s">
        <v>84</v>
      </c>
      <c r="BK109" s="193">
        <f>ROUND(I109*H109,2)</f>
        <v>0</v>
      </c>
      <c r="BL109" s="19" t="s">
        <v>182</v>
      </c>
      <c r="BM109" s="192" t="s">
        <v>1411</v>
      </c>
    </row>
    <row r="110" spans="1:65" s="2" customFormat="1" ht="11.25">
      <c r="A110" s="36"/>
      <c r="B110" s="37"/>
      <c r="C110" s="38"/>
      <c r="D110" s="194" t="s">
        <v>184</v>
      </c>
      <c r="E110" s="38"/>
      <c r="F110" s="195" t="s">
        <v>1412</v>
      </c>
      <c r="G110" s="38"/>
      <c r="H110" s="38"/>
      <c r="I110" s="196"/>
      <c r="J110" s="38"/>
      <c r="K110" s="38"/>
      <c r="L110" s="41"/>
      <c r="M110" s="197"/>
      <c r="N110" s="198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184</v>
      </c>
      <c r="AU110" s="19" t="s">
        <v>87</v>
      </c>
    </row>
    <row r="111" spans="1:65" s="14" customFormat="1" ht="11.25">
      <c r="B111" s="210"/>
      <c r="C111" s="211"/>
      <c r="D111" s="201" t="s">
        <v>186</v>
      </c>
      <c r="E111" s="212" t="s">
        <v>21</v>
      </c>
      <c r="F111" s="213" t="s">
        <v>1377</v>
      </c>
      <c r="G111" s="211"/>
      <c r="H111" s="214">
        <v>130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186</v>
      </c>
      <c r="AU111" s="220" t="s">
        <v>87</v>
      </c>
      <c r="AV111" s="14" t="s">
        <v>87</v>
      </c>
      <c r="AW111" s="14" t="s">
        <v>38</v>
      </c>
      <c r="AX111" s="14" t="s">
        <v>77</v>
      </c>
      <c r="AY111" s="220" t="s">
        <v>176</v>
      </c>
    </row>
    <row r="112" spans="1:65" s="14" customFormat="1" ht="11.25">
      <c r="B112" s="210"/>
      <c r="C112" s="211"/>
      <c r="D112" s="201" t="s">
        <v>186</v>
      </c>
      <c r="E112" s="212" t="s">
        <v>21</v>
      </c>
      <c r="F112" s="213" t="s">
        <v>1380</v>
      </c>
      <c r="G112" s="211"/>
      <c r="H112" s="214">
        <v>130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186</v>
      </c>
      <c r="AU112" s="220" t="s">
        <v>87</v>
      </c>
      <c r="AV112" s="14" t="s">
        <v>87</v>
      </c>
      <c r="AW112" s="14" t="s">
        <v>38</v>
      </c>
      <c r="AX112" s="14" t="s">
        <v>77</v>
      </c>
      <c r="AY112" s="220" t="s">
        <v>176</v>
      </c>
    </row>
    <row r="113" spans="1:65" s="15" customFormat="1" ht="11.25">
      <c r="B113" s="221"/>
      <c r="C113" s="222"/>
      <c r="D113" s="201" t="s">
        <v>186</v>
      </c>
      <c r="E113" s="223" t="s">
        <v>21</v>
      </c>
      <c r="F113" s="224" t="s">
        <v>188</v>
      </c>
      <c r="G113" s="222"/>
      <c r="H113" s="225">
        <v>260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186</v>
      </c>
      <c r="AU113" s="231" t="s">
        <v>87</v>
      </c>
      <c r="AV113" s="15" t="s">
        <v>182</v>
      </c>
      <c r="AW113" s="15" t="s">
        <v>38</v>
      </c>
      <c r="AX113" s="15" t="s">
        <v>84</v>
      </c>
      <c r="AY113" s="231" t="s">
        <v>176</v>
      </c>
    </row>
    <row r="114" spans="1:65" s="2" customFormat="1" ht="16.5" customHeight="1">
      <c r="A114" s="36"/>
      <c r="B114" s="37"/>
      <c r="C114" s="246" t="s">
        <v>223</v>
      </c>
      <c r="D114" s="246" t="s">
        <v>492</v>
      </c>
      <c r="E114" s="247" t="s">
        <v>1413</v>
      </c>
      <c r="F114" s="248" t="s">
        <v>1414</v>
      </c>
      <c r="G114" s="249" t="s">
        <v>142</v>
      </c>
      <c r="H114" s="250">
        <v>982.8</v>
      </c>
      <c r="I114" s="251"/>
      <c r="J114" s="252">
        <f>ROUND(I114*H114,2)</f>
        <v>0</v>
      </c>
      <c r="K114" s="248" t="s">
        <v>1389</v>
      </c>
      <c r="L114" s="253"/>
      <c r="M114" s="254" t="s">
        <v>21</v>
      </c>
      <c r="N114" s="255" t="s">
        <v>48</v>
      </c>
      <c r="O114" s="66"/>
      <c r="P114" s="190">
        <f>O114*H114</f>
        <v>0</v>
      </c>
      <c r="Q114" s="190">
        <v>7.0899999999999999E-3</v>
      </c>
      <c r="R114" s="190">
        <f>Q114*H114</f>
        <v>6.9680519999999992</v>
      </c>
      <c r="S114" s="190">
        <v>0</v>
      </c>
      <c r="T114" s="19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221</v>
      </c>
      <c r="AT114" s="192" t="s">
        <v>492</v>
      </c>
      <c r="AU114" s="192" t="s">
        <v>87</v>
      </c>
      <c r="AY114" s="19" t="s">
        <v>176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9" t="s">
        <v>84</v>
      </c>
      <c r="BK114" s="193">
        <f>ROUND(I114*H114,2)</f>
        <v>0</v>
      </c>
      <c r="BL114" s="19" t="s">
        <v>182</v>
      </c>
      <c r="BM114" s="192" t="s">
        <v>1415</v>
      </c>
    </row>
    <row r="115" spans="1:65" s="2" customFormat="1" ht="11.25">
      <c r="A115" s="36"/>
      <c r="B115" s="37"/>
      <c r="C115" s="38"/>
      <c r="D115" s="194" t="s">
        <v>184</v>
      </c>
      <c r="E115" s="38"/>
      <c r="F115" s="195" t="s">
        <v>1416</v>
      </c>
      <c r="G115" s="38"/>
      <c r="H115" s="38"/>
      <c r="I115" s="196"/>
      <c r="J115" s="38"/>
      <c r="K115" s="38"/>
      <c r="L115" s="41"/>
      <c r="M115" s="197"/>
      <c r="N115" s="198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184</v>
      </c>
      <c r="AU115" s="19" t="s">
        <v>87</v>
      </c>
    </row>
    <row r="116" spans="1:65" s="13" customFormat="1" ht="11.25">
      <c r="B116" s="199"/>
      <c r="C116" s="200"/>
      <c r="D116" s="201" t="s">
        <v>186</v>
      </c>
      <c r="E116" s="202" t="s">
        <v>21</v>
      </c>
      <c r="F116" s="203" t="s">
        <v>1417</v>
      </c>
      <c r="G116" s="200"/>
      <c r="H116" s="202" t="s">
        <v>21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186</v>
      </c>
      <c r="AU116" s="209" t="s">
        <v>87</v>
      </c>
      <c r="AV116" s="13" t="s">
        <v>84</v>
      </c>
      <c r="AW116" s="13" t="s">
        <v>38</v>
      </c>
      <c r="AX116" s="13" t="s">
        <v>77</v>
      </c>
      <c r="AY116" s="209" t="s">
        <v>176</v>
      </c>
    </row>
    <row r="117" spans="1:65" s="14" customFormat="1" ht="11.25">
      <c r="B117" s="210"/>
      <c r="C117" s="211"/>
      <c r="D117" s="201" t="s">
        <v>186</v>
      </c>
      <c r="E117" s="212" t="s">
        <v>21</v>
      </c>
      <c r="F117" s="213" t="s">
        <v>1418</v>
      </c>
      <c r="G117" s="211"/>
      <c r="H117" s="214">
        <v>780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186</v>
      </c>
      <c r="AU117" s="220" t="s">
        <v>87</v>
      </c>
      <c r="AV117" s="14" t="s">
        <v>87</v>
      </c>
      <c r="AW117" s="14" t="s">
        <v>38</v>
      </c>
      <c r="AX117" s="14" t="s">
        <v>77</v>
      </c>
      <c r="AY117" s="220" t="s">
        <v>176</v>
      </c>
    </row>
    <row r="118" spans="1:65" s="13" customFormat="1" ht="11.25">
      <c r="B118" s="199"/>
      <c r="C118" s="200"/>
      <c r="D118" s="201" t="s">
        <v>186</v>
      </c>
      <c r="E118" s="202" t="s">
        <v>21</v>
      </c>
      <c r="F118" s="203" t="s">
        <v>1419</v>
      </c>
      <c r="G118" s="200"/>
      <c r="H118" s="202" t="s">
        <v>21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186</v>
      </c>
      <c r="AU118" s="209" t="s">
        <v>87</v>
      </c>
      <c r="AV118" s="13" t="s">
        <v>84</v>
      </c>
      <c r="AW118" s="13" t="s">
        <v>38</v>
      </c>
      <c r="AX118" s="13" t="s">
        <v>77</v>
      </c>
      <c r="AY118" s="209" t="s">
        <v>176</v>
      </c>
    </row>
    <row r="119" spans="1:65" s="14" customFormat="1" ht="11.25">
      <c r="B119" s="210"/>
      <c r="C119" s="211"/>
      <c r="D119" s="201" t="s">
        <v>186</v>
      </c>
      <c r="E119" s="212" t="s">
        <v>21</v>
      </c>
      <c r="F119" s="213" t="s">
        <v>1420</v>
      </c>
      <c r="G119" s="211"/>
      <c r="H119" s="214">
        <v>156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186</v>
      </c>
      <c r="AU119" s="220" t="s">
        <v>87</v>
      </c>
      <c r="AV119" s="14" t="s">
        <v>87</v>
      </c>
      <c r="AW119" s="14" t="s">
        <v>38</v>
      </c>
      <c r="AX119" s="14" t="s">
        <v>77</v>
      </c>
      <c r="AY119" s="220" t="s">
        <v>176</v>
      </c>
    </row>
    <row r="120" spans="1:65" s="15" customFormat="1" ht="11.25">
      <c r="B120" s="221"/>
      <c r="C120" s="222"/>
      <c r="D120" s="201" t="s">
        <v>186</v>
      </c>
      <c r="E120" s="223" t="s">
        <v>21</v>
      </c>
      <c r="F120" s="224" t="s">
        <v>188</v>
      </c>
      <c r="G120" s="222"/>
      <c r="H120" s="225">
        <v>936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186</v>
      </c>
      <c r="AU120" s="231" t="s">
        <v>87</v>
      </c>
      <c r="AV120" s="15" t="s">
        <v>182</v>
      </c>
      <c r="AW120" s="15" t="s">
        <v>38</v>
      </c>
      <c r="AX120" s="15" t="s">
        <v>77</v>
      </c>
      <c r="AY120" s="231" t="s">
        <v>176</v>
      </c>
    </row>
    <row r="121" spans="1:65" s="13" customFormat="1" ht="11.25">
      <c r="B121" s="199"/>
      <c r="C121" s="200"/>
      <c r="D121" s="201" t="s">
        <v>186</v>
      </c>
      <c r="E121" s="202" t="s">
        <v>21</v>
      </c>
      <c r="F121" s="203" t="s">
        <v>1421</v>
      </c>
      <c r="G121" s="200"/>
      <c r="H121" s="202" t="s">
        <v>21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186</v>
      </c>
      <c r="AU121" s="209" t="s">
        <v>87</v>
      </c>
      <c r="AV121" s="13" t="s">
        <v>84</v>
      </c>
      <c r="AW121" s="13" t="s">
        <v>38</v>
      </c>
      <c r="AX121" s="13" t="s">
        <v>77</v>
      </c>
      <c r="AY121" s="209" t="s">
        <v>176</v>
      </c>
    </row>
    <row r="122" spans="1:65" s="14" customFormat="1" ht="11.25">
      <c r="B122" s="210"/>
      <c r="C122" s="211"/>
      <c r="D122" s="201" t="s">
        <v>186</v>
      </c>
      <c r="E122" s="212" t="s">
        <v>21</v>
      </c>
      <c r="F122" s="213" t="s">
        <v>1422</v>
      </c>
      <c r="G122" s="211"/>
      <c r="H122" s="214">
        <v>982.8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186</v>
      </c>
      <c r="AU122" s="220" t="s">
        <v>87</v>
      </c>
      <c r="AV122" s="14" t="s">
        <v>87</v>
      </c>
      <c r="AW122" s="14" t="s">
        <v>38</v>
      </c>
      <c r="AX122" s="14" t="s">
        <v>77</v>
      </c>
      <c r="AY122" s="220" t="s">
        <v>176</v>
      </c>
    </row>
    <row r="123" spans="1:65" s="15" customFormat="1" ht="11.25">
      <c r="B123" s="221"/>
      <c r="C123" s="222"/>
      <c r="D123" s="201" t="s">
        <v>186</v>
      </c>
      <c r="E123" s="223" t="s">
        <v>21</v>
      </c>
      <c r="F123" s="224" t="s">
        <v>188</v>
      </c>
      <c r="G123" s="222"/>
      <c r="H123" s="225">
        <v>982.8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186</v>
      </c>
      <c r="AU123" s="231" t="s">
        <v>87</v>
      </c>
      <c r="AV123" s="15" t="s">
        <v>182</v>
      </c>
      <c r="AW123" s="15" t="s">
        <v>38</v>
      </c>
      <c r="AX123" s="15" t="s">
        <v>84</v>
      </c>
      <c r="AY123" s="231" t="s">
        <v>176</v>
      </c>
    </row>
    <row r="124" spans="1:65" s="2" customFormat="1" ht="16.5" customHeight="1">
      <c r="A124" s="36"/>
      <c r="B124" s="37"/>
      <c r="C124" s="246" t="s">
        <v>221</v>
      </c>
      <c r="D124" s="246" t="s">
        <v>492</v>
      </c>
      <c r="E124" s="247" t="s">
        <v>1423</v>
      </c>
      <c r="F124" s="248" t="s">
        <v>1424</v>
      </c>
      <c r="G124" s="249" t="s">
        <v>294</v>
      </c>
      <c r="H124" s="250">
        <v>520</v>
      </c>
      <c r="I124" s="251"/>
      <c r="J124" s="252">
        <f>ROUND(I124*H124,2)</f>
        <v>0</v>
      </c>
      <c r="K124" s="248" t="s">
        <v>21</v>
      </c>
      <c r="L124" s="253"/>
      <c r="M124" s="254" t="s">
        <v>21</v>
      </c>
      <c r="N124" s="255" t="s">
        <v>48</v>
      </c>
      <c r="O124" s="66"/>
      <c r="P124" s="190">
        <f>O124*H124</f>
        <v>0</v>
      </c>
      <c r="Q124" s="190">
        <v>1.0000000000000001E-5</v>
      </c>
      <c r="R124" s="190">
        <f>Q124*H124</f>
        <v>5.2000000000000006E-3</v>
      </c>
      <c r="S124" s="190">
        <v>0</v>
      </c>
      <c r="T124" s="19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221</v>
      </c>
      <c r="AT124" s="192" t="s">
        <v>492</v>
      </c>
      <c r="AU124" s="192" t="s">
        <v>87</v>
      </c>
      <c r="AY124" s="19" t="s">
        <v>176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" t="s">
        <v>84</v>
      </c>
      <c r="BK124" s="193">
        <f>ROUND(I124*H124,2)</f>
        <v>0</v>
      </c>
      <c r="BL124" s="19" t="s">
        <v>182</v>
      </c>
      <c r="BM124" s="192" t="s">
        <v>1425</v>
      </c>
    </row>
    <row r="125" spans="1:65" s="13" customFormat="1" ht="11.25">
      <c r="B125" s="199"/>
      <c r="C125" s="200"/>
      <c r="D125" s="201" t="s">
        <v>186</v>
      </c>
      <c r="E125" s="202" t="s">
        <v>21</v>
      </c>
      <c r="F125" s="203" t="s">
        <v>1426</v>
      </c>
      <c r="G125" s="200"/>
      <c r="H125" s="202" t="s">
        <v>21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186</v>
      </c>
      <c r="AU125" s="209" t="s">
        <v>87</v>
      </c>
      <c r="AV125" s="13" t="s">
        <v>84</v>
      </c>
      <c r="AW125" s="13" t="s">
        <v>38</v>
      </c>
      <c r="AX125" s="13" t="s">
        <v>77</v>
      </c>
      <c r="AY125" s="209" t="s">
        <v>176</v>
      </c>
    </row>
    <row r="126" spans="1:65" s="14" customFormat="1" ht="11.25">
      <c r="B126" s="210"/>
      <c r="C126" s="211"/>
      <c r="D126" s="201" t="s">
        <v>186</v>
      </c>
      <c r="E126" s="212" t="s">
        <v>21</v>
      </c>
      <c r="F126" s="213" t="s">
        <v>1427</v>
      </c>
      <c r="G126" s="211"/>
      <c r="H126" s="214">
        <v>520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186</v>
      </c>
      <c r="AU126" s="220" t="s">
        <v>87</v>
      </c>
      <c r="AV126" s="14" t="s">
        <v>87</v>
      </c>
      <c r="AW126" s="14" t="s">
        <v>38</v>
      </c>
      <c r="AX126" s="14" t="s">
        <v>77</v>
      </c>
      <c r="AY126" s="220" t="s">
        <v>176</v>
      </c>
    </row>
    <row r="127" spans="1:65" s="15" customFormat="1" ht="11.25">
      <c r="B127" s="221"/>
      <c r="C127" s="222"/>
      <c r="D127" s="201" t="s">
        <v>186</v>
      </c>
      <c r="E127" s="223" t="s">
        <v>21</v>
      </c>
      <c r="F127" s="224" t="s">
        <v>188</v>
      </c>
      <c r="G127" s="222"/>
      <c r="H127" s="225">
        <v>520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186</v>
      </c>
      <c r="AU127" s="231" t="s">
        <v>87</v>
      </c>
      <c r="AV127" s="15" t="s">
        <v>182</v>
      </c>
      <c r="AW127" s="15" t="s">
        <v>38</v>
      </c>
      <c r="AX127" s="15" t="s">
        <v>84</v>
      </c>
      <c r="AY127" s="231" t="s">
        <v>176</v>
      </c>
    </row>
    <row r="128" spans="1:65" s="2" customFormat="1" ht="16.5" customHeight="1">
      <c r="A128" s="36"/>
      <c r="B128" s="37"/>
      <c r="C128" s="181" t="s">
        <v>233</v>
      </c>
      <c r="D128" s="181" t="s">
        <v>178</v>
      </c>
      <c r="E128" s="182" t="s">
        <v>1428</v>
      </c>
      <c r="F128" s="183" t="s">
        <v>1429</v>
      </c>
      <c r="G128" s="184" t="s">
        <v>131</v>
      </c>
      <c r="H128" s="185">
        <v>109.2</v>
      </c>
      <c r="I128" s="186"/>
      <c r="J128" s="187">
        <f>ROUND(I128*H128,2)</f>
        <v>0</v>
      </c>
      <c r="K128" s="183" t="s">
        <v>1389</v>
      </c>
      <c r="L128" s="41"/>
      <c r="M128" s="188" t="s">
        <v>21</v>
      </c>
      <c r="N128" s="189" t="s">
        <v>48</v>
      </c>
      <c r="O128" s="66"/>
      <c r="P128" s="190">
        <f>O128*H128</f>
        <v>0</v>
      </c>
      <c r="Q128" s="190">
        <v>3.0000000000000001E-5</v>
      </c>
      <c r="R128" s="190">
        <f>Q128*H128</f>
        <v>3.2760000000000003E-3</v>
      </c>
      <c r="S128" s="190">
        <v>0</v>
      </c>
      <c r="T128" s="19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2" t="s">
        <v>182</v>
      </c>
      <c r="AT128" s="192" t="s">
        <v>178</v>
      </c>
      <c r="AU128" s="192" t="s">
        <v>87</v>
      </c>
      <c r="AY128" s="19" t="s">
        <v>176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9" t="s">
        <v>84</v>
      </c>
      <c r="BK128" s="193">
        <f>ROUND(I128*H128,2)</f>
        <v>0</v>
      </c>
      <c r="BL128" s="19" t="s">
        <v>182</v>
      </c>
      <c r="BM128" s="192" t="s">
        <v>1430</v>
      </c>
    </row>
    <row r="129" spans="1:65" s="2" customFormat="1" ht="11.25">
      <c r="A129" s="36"/>
      <c r="B129" s="37"/>
      <c r="C129" s="38"/>
      <c r="D129" s="194" t="s">
        <v>184</v>
      </c>
      <c r="E129" s="38"/>
      <c r="F129" s="195" t="s">
        <v>1431</v>
      </c>
      <c r="G129" s="38"/>
      <c r="H129" s="38"/>
      <c r="I129" s="196"/>
      <c r="J129" s="38"/>
      <c r="K129" s="38"/>
      <c r="L129" s="41"/>
      <c r="M129" s="197"/>
      <c r="N129" s="198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184</v>
      </c>
      <c r="AU129" s="19" t="s">
        <v>87</v>
      </c>
    </row>
    <row r="130" spans="1:65" s="14" customFormat="1" ht="11.25">
      <c r="B130" s="210"/>
      <c r="C130" s="211"/>
      <c r="D130" s="201" t="s">
        <v>186</v>
      </c>
      <c r="E130" s="212" t="s">
        <v>21</v>
      </c>
      <c r="F130" s="213" t="s">
        <v>1432</v>
      </c>
      <c r="G130" s="211"/>
      <c r="H130" s="214">
        <v>54.6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186</v>
      </c>
      <c r="AU130" s="220" t="s">
        <v>87</v>
      </c>
      <c r="AV130" s="14" t="s">
        <v>87</v>
      </c>
      <c r="AW130" s="14" t="s">
        <v>38</v>
      </c>
      <c r="AX130" s="14" t="s">
        <v>77</v>
      </c>
      <c r="AY130" s="220" t="s">
        <v>176</v>
      </c>
    </row>
    <row r="131" spans="1:65" s="14" customFormat="1" ht="11.25">
      <c r="B131" s="210"/>
      <c r="C131" s="211"/>
      <c r="D131" s="201" t="s">
        <v>186</v>
      </c>
      <c r="E131" s="212" t="s">
        <v>21</v>
      </c>
      <c r="F131" s="213" t="s">
        <v>1433</v>
      </c>
      <c r="G131" s="211"/>
      <c r="H131" s="214">
        <v>54.6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186</v>
      </c>
      <c r="AU131" s="220" t="s">
        <v>87</v>
      </c>
      <c r="AV131" s="14" t="s">
        <v>87</v>
      </c>
      <c r="AW131" s="14" t="s">
        <v>38</v>
      </c>
      <c r="AX131" s="14" t="s">
        <v>77</v>
      </c>
      <c r="AY131" s="220" t="s">
        <v>176</v>
      </c>
    </row>
    <row r="132" spans="1:65" s="15" customFormat="1" ht="11.25">
      <c r="B132" s="221"/>
      <c r="C132" s="222"/>
      <c r="D132" s="201" t="s">
        <v>186</v>
      </c>
      <c r="E132" s="223" t="s">
        <v>21</v>
      </c>
      <c r="F132" s="224" t="s">
        <v>188</v>
      </c>
      <c r="G132" s="222"/>
      <c r="H132" s="225">
        <v>109.2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186</v>
      </c>
      <c r="AU132" s="231" t="s">
        <v>87</v>
      </c>
      <c r="AV132" s="15" t="s">
        <v>182</v>
      </c>
      <c r="AW132" s="15" t="s">
        <v>38</v>
      </c>
      <c r="AX132" s="15" t="s">
        <v>84</v>
      </c>
      <c r="AY132" s="231" t="s">
        <v>176</v>
      </c>
    </row>
    <row r="133" spans="1:65" s="2" customFormat="1" ht="16.5" customHeight="1">
      <c r="A133" s="36"/>
      <c r="B133" s="37"/>
      <c r="C133" s="246" t="s">
        <v>237</v>
      </c>
      <c r="D133" s="246" t="s">
        <v>492</v>
      </c>
      <c r="E133" s="247" t="s">
        <v>1434</v>
      </c>
      <c r="F133" s="248" t="s">
        <v>1435</v>
      </c>
      <c r="G133" s="249" t="s">
        <v>131</v>
      </c>
      <c r="H133" s="250">
        <v>120.12</v>
      </c>
      <c r="I133" s="251"/>
      <c r="J133" s="252">
        <f>ROUND(I133*H133,2)</f>
        <v>0</v>
      </c>
      <c r="K133" s="248" t="s">
        <v>1389</v>
      </c>
      <c r="L133" s="253"/>
      <c r="M133" s="254" t="s">
        <v>21</v>
      </c>
      <c r="N133" s="255" t="s">
        <v>48</v>
      </c>
      <c r="O133" s="66"/>
      <c r="P133" s="190">
        <f>O133*H133</f>
        <v>0</v>
      </c>
      <c r="Q133" s="190">
        <v>5.0000000000000001E-4</v>
      </c>
      <c r="R133" s="190">
        <f>Q133*H133</f>
        <v>6.0060000000000002E-2</v>
      </c>
      <c r="S133" s="190">
        <v>0</v>
      </c>
      <c r="T133" s="19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221</v>
      </c>
      <c r="AT133" s="192" t="s">
        <v>492</v>
      </c>
      <c r="AU133" s="192" t="s">
        <v>87</v>
      </c>
      <c r="AY133" s="19" t="s">
        <v>176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9" t="s">
        <v>84</v>
      </c>
      <c r="BK133" s="193">
        <f>ROUND(I133*H133,2)</f>
        <v>0</v>
      </c>
      <c r="BL133" s="19" t="s">
        <v>182</v>
      </c>
      <c r="BM133" s="192" t="s">
        <v>1436</v>
      </c>
    </row>
    <row r="134" spans="1:65" s="2" customFormat="1" ht="11.25">
      <c r="A134" s="36"/>
      <c r="B134" s="37"/>
      <c r="C134" s="38"/>
      <c r="D134" s="194" t="s">
        <v>184</v>
      </c>
      <c r="E134" s="38"/>
      <c r="F134" s="195" t="s">
        <v>1437</v>
      </c>
      <c r="G134" s="38"/>
      <c r="H134" s="38"/>
      <c r="I134" s="196"/>
      <c r="J134" s="38"/>
      <c r="K134" s="38"/>
      <c r="L134" s="41"/>
      <c r="M134" s="197"/>
      <c r="N134" s="198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184</v>
      </c>
      <c r="AU134" s="19" t="s">
        <v>87</v>
      </c>
    </row>
    <row r="135" spans="1:65" s="14" customFormat="1" ht="11.25">
      <c r="B135" s="210"/>
      <c r="C135" s="211"/>
      <c r="D135" s="201" t="s">
        <v>186</v>
      </c>
      <c r="E135" s="211"/>
      <c r="F135" s="213" t="s">
        <v>1438</v>
      </c>
      <c r="G135" s="211"/>
      <c r="H135" s="214">
        <v>120.12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186</v>
      </c>
      <c r="AU135" s="220" t="s">
        <v>87</v>
      </c>
      <c r="AV135" s="14" t="s">
        <v>87</v>
      </c>
      <c r="AW135" s="14" t="s">
        <v>4</v>
      </c>
      <c r="AX135" s="14" t="s">
        <v>84</v>
      </c>
      <c r="AY135" s="220" t="s">
        <v>176</v>
      </c>
    </row>
    <row r="136" spans="1:65" s="2" customFormat="1" ht="16.5" customHeight="1">
      <c r="A136" s="36"/>
      <c r="B136" s="37"/>
      <c r="C136" s="181" t="s">
        <v>241</v>
      </c>
      <c r="D136" s="181" t="s">
        <v>178</v>
      </c>
      <c r="E136" s="182" t="s">
        <v>1439</v>
      </c>
      <c r="F136" s="183" t="s">
        <v>1440</v>
      </c>
      <c r="G136" s="184" t="s">
        <v>142</v>
      </c>
      <c r="H136" s="185">
        <v>260</v>
      </c>
      <c r="I136" s="186"/>
      <c r="J136" s="187">
        <f>ROUND(I136*H136,2)</f>
        <v>0</v>
      </c>
      <c r="K136" s="183" t="s">
        <v>1389</v>
      </c>
      <c r="L136" s="41"/>
      <c r="M136" s="188" t="s">
        <v>21</v>
      </c>
      <c r="N136" s="189" t="s">
        <v>48</v>
      </c>
      <c r="O136" s="66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182</v>
      </c>
      <c r="AT136" s="192" t="s">
        <v>178</v>
      </c>
      <c r="AU136" s="192" t="s">
        <v>87</v>
      </c>
      <c r="AY136" s="19" t="s">
        <v>176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9" t="s">
        <v>84</v>
      </c>
      <c r="BK136" s="193">
        <f>ROUND(I136*H136,2)</f>
        <v>0</v>
      </c>
      <c r="BL136" s="19" t="s">
        <v>182</v>
      </c>
      <c r="BM136" s="192" t="s">
        <v>1441</v>
      </c>
    </row>
    <row r="137" spans="1:65" s="2" customFormat="1" ht="11.25">
      <c r="A137" s="36"/>
      <c r="B137" s="37"/>
      <c r="C137" s="38"/>
      <c r="D137" s="194" t="s">
        <v>184</v>
      </c>
      <c r="E137" s="38"/>
      <c r="F137" s="195" t="s">
        <v>1442</v>
      </c>
      <c r="G137" s="38"/>
      <c r="H137" s="38"/>
      <c r="I137" s="196"/>
      <c r="J137" s="38"/>
      <c r="K137" s="38"/>
      <c r="L137" s="41"/>
      <c r="M137" s="197"/>
      <c r="N137" s="198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184</v>
      </c>
      <c r="AU137" s="19" t="s">
        <v>87</v>
      </c>
    </row>
    <row r="138" spans="1:65" s="14" customFormat="1" ht="11.25">
      <c r="B138" s="210"/>
      <c r="C138" s="211"/>
      <c r="D138" s="201" t="s">
        <v>186</v>
      </c>
      <c r="E138" s="212" t="s">
        <v>21</v>
      </c>
      <c r="F138" s="213" t="s">
        <v>1377</v>
      </c>
      <c r="G138" s="211"/>
      <c r="H138" s="214">
        <v>130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186</v>
      </c>
      <c r="AU138" s="220" t="s">
        <v>87</v>
      </c>
      <c r="AV138" s="14" t="s">
        <v>87</v>
      </c>
      <c r="AW138" s="14" t="s">
        <v>38</v>
      </c>
      <c r="AX138" s="14" t="s">
        <v>77</v>
      </c>
      <c r="AY138" s="220" t="s">
        <v>176</v>
      </c>
    </row>
    <row r="139" spans="1:65" s="14" customFormat="1" ht="11.25">
      <c r="B139" s="210"/>
      <c r="C139" s="211"/>
      <c r="D139" s="201" t="s">
        <v>186</v>
      </c>
      <c r="E139" s="212" t="s">
        <v>21</v>
      </c>
      <c r="F139" s="213" t="s">
        <v>1380</v>
      </c>
      <c r="G139" s="211"/>
      <c r="H139" s="214">
        <v>130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186</v>
      </c>
      <c r="AU139" s="220" t="s">
        <v>87</v>
      </c>
      <c r="AV139" s="14" t="s">
        <v>87</v>
      </c>
      <c r="AW139" s="14" t="s">
        <v>38</v>
      </c>
      <c r="AX139" s="14" t="s">
        <v>77</v>
      </c>
      <c r="AY139" s="220" t="s">
        <v>176</v>
      </c>
    </row>
    <row r="140" spans="1:65" s="15" customFormat="1" ht="11.25">
      <c r="B140" s="221"/>
      <c r="C140" s="222"/>
      <c r="D140" s="201" t="s">
        <v>186</v>
      </c>
      <c r="E140" s="223" t="s">
        <v>21</v>
      </c>
      <c r="F140" s="224" t="s">
        <v>188</v>
      </c>
      <c r="G140" s="222"/>
      <c r="H140" s="225">
        <v>260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186</v>
      </c>
      <c r="AU140" s="231" t="s">
        <v>87</v>
      </c>
      <c r="AV140" s="15" t="s">
        <v>182</v>
      </c>
      <c r="AW140" s="15" t="s">
        <v>38</v>
      </c>
      <c r="AX140" s="15" t="s">
        <v>84</v>
      </c>
      <c r="AY140" s="231" t="s">
        <v>176</v>
      </c>
    </row>
    <row r="141" spans="1:65" s="2" customFormat="1" ht="24.2" customHeight="1">
      <c r="A141" s="36"/>
      <c r="B141" s="37"/>
      <c r="C141" s="181" t="s">
        <v>246</v>
      </c>
      <c r="D141" s="181" t="s">
        <v>178</v>
      </c>
      <c r="E141" s="182" t="s">
        <v>1443</v>
      </c>
      <c r="F141" s="183" t="s">
        <v>1444</v>
      </c>
      <c r="G141" s="184" t="s">
        <v>142</v>
      </c>
      <c r="H141" s="185">
        <v>260</v>
      </c>
      <c r="I141" s="186"/>
      <c r="J141" s="187">
        <f>ROUND(I141*H141,2)</f>
        <v>0</v>
      </c>
      <c r="K141" s="183" t="s">
        <v>1389</v>
      </c>
      <c r="L141" s="41"/>
      <c r="M141" s="188" t="s">
        <v>21</v>
      </c>
      <c r="N141" s="189" t="s">
        <v>48</v>
      </c>
      <c r="O141" s="6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182</v>
      </c>
      <c r="AT141" s="192" t="s">
        <v>178</v>
      </c>
      <c r="AU141" s="192" t="s">
        <v>87</v>
      </c>
      <c r="AY141" s="19" t="s">
        <v>176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9" t="s">
        <v>84</v>
      </c>
      <c r="BK141" s="193">
        <f>ROUND(I141*H141,2)</f>
        <v>0</v>
      </c>
      <c r="BL141" s="19" t="s">
        <v>182</v>
      </c>
      <c r="BM141" s="192" t="s">
        <v>1445</v>
      </c>
    </row>
    <row r="142" spans="1:65" s="2" customFormat="1" ht="11.25">
      <c r="A142" s="36"/>
      <c r="B142" s="37"/>
      <c r="C142" s="38"/>
      <c r="D142" s="194" t="s">
        <v>184</v>
      </c>
      <c r="E142" s="38"/>
      <c r="F142" s="195" t="s">
        <v>1446</v>
      </c>
      <c r="G142" s="38"/>
      <c r="H142" s="38"/>
      <c r="I142" s="196"/>
      <c r="J142" s="38"/>
      <c r="K142" s="38"/>
      <c r="L142" s="41"/>
      <c r="M142" s="197"/>
      <c r="N142" s="198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184</v>
      </c>
      <c r="AU142" s="19" t="s">
        <v>87</v>
      </c>
    </row>
    <row r="143" spans="1:65" s="13" customFormat="1" ht="11.25">
      <c r="B143" s="199"/>
      <c r="C143" s="200"/>
      <c r="D143" s="201" t="s">
        <v>186</v>
      </c>
      <c r="E143" s="202" t="s">
        <v>21</v>
      </c>
      <c r="F143" s="203" t="s">
        <v>1447</v>
      </c>
      <c r="G143" s="200"/>
      <c r="H143" s="202" t="s">
        <v>21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186</v>
      </c>
      <c r="AU143" s="209" t="s">
        <v>87</v>
      </c>
      <c r="AV143" s="13" t="s">
        <v>84</v>
      </c>
      <c r="AW143" s="13" t="s">
        <v>38</v>
      </c>
      <c r="AX143" s="13" t="s">
        <v>77</v>
      </c>
      <c r="AY143" s="209" t="s">
        <v>176</v>
      </c>
    </row>
    <row r="144" spans="1:65" s="13" customFormat="1" ht="11.25">
      <c r="B144" s="199"/>
      <c r="C144" s="200"/>
      <c r="D144" s="201" t="s">
        <v>186</v>
      </c>
      <c r="E144" s="202" t="s">
        <v>21</v>
      </c>
      <c r="F144" s="203" t="s">
        <v>1448</v>
      </c>
      <c r="G144" s="200"/>
      <c r="H144" s="202" t="s">
        <v>21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186</v>
      </c>
      <c r="AU144" s="209" t="s">
        <v>87</v>
      </c>
      <c r="AV144" s="13" t="s">
        <v>84</v>
      </c>
      <c r="AW144" s="13" t="s">
        <v>38</v>
      </c>
      <c r="AX144" s="13" t="s">
        <v>77</v>
      </c>
      <c r="AY144" s="209" t="s">
        <v>176</v>
      </c>
    </row>
    <row r="145" spans="1:65" s="14" customFormat="1" ht="11.25">
      <c r="B145" s="210"/>
      <c r="C145" s="211"/>
      <c r="D145" s="201" t="s">
        <v>186</v>
      </c>
      <c r="E145" s="212" t="s">
        <v>21</v>
      </c>
      <c r="F145" s="213" t="s">
        <v>1377</v>
      </c>
      <c r="G145" s="211"/>
      <c r="H145" s="214">
        <v>130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186</v>
      </c>
      <c r="AU145" s="220" t="s">
        <v>87</v>
      </c>
      <c r="AV145" s="14" t="s">
        <v>87</v>
      </c>
      <c r="AW145" s="14" t="s">
        <v>38</v>
      </c>
      <c r="AX145" s="14" t="s">
        <v>77</v>
      </c>
      <c r="AY145" s="220" t="s">
        <v>176</v>
      </c>
    </row>
    <row r="146" spans="1:65" s="14" customFormat="1" ht="11.25">
      <c r="B146" s="210"/>
      <c r="C146" s="211"/>
      <c r="D146" s="201" t="s">
        <v>186</v>
      </c>
      <c r="E146" s="212" t="s">
        <v>21</v>
      </c>
      <c r="F146" s="213" t="s">
        <v>1380</v>
      </c>
      <c r="G146" s="211"/>
      <c r="H146" s="214">
        <v>130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186</v>
      </c>
      <c r="AU146" s="220" t="s">
        <v>87</v>
      </c>
      <c r="AV146" s="14" t="s">
        <v>87</v>
      </c>
      <c r="AW146" s="14" t="s">
        <v>38</v>
      </c>
      <c r="AX146" s="14" t="s">
        <v>77</v>
      </c>
      <c r="AY146" s="220" t="s">
        <v>176</v>
      </c>
    </row>
    <row r="147" spans="1:65" s="15" customFormat="1" ht="11.25">
      <c r="B147" s="221"/>
      <c r="C147" s="222"/>
      <c r="D147" s="201" t="s">
        <v>186</v>
      </c>
      <c r="E147" s="223" t="s">
        <v>21</v>
      </c>
      <c r="F147" s="224" t="s">
        <v>188</v>
      </c>
      <c r="G147" s="222"/>
      <c r="H147" s="225">
        <v>260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186</v>
      </c>
      <c r="AU147" s="231" t="s">
        <v>87</v>
      </c>
      <c r="AV147" s="15" t="s">
        <v>182</v>
      </c>
      <c r="AW147" s="15" t="s">
        <v>38</v>
      </c>
      <c r="AX147" s="15" t="s">
        <v>84</v>
      </c>
      <c r="AY147" s="231" t="s">
        <v>176</v>
      </c>
    </row>
    <row r="148" spans="1:65" s="2" customFormat="1" ht="16.5" customHeight="1">
      <c r="A148" s="36"/>
      <c r="B148" s="37"/>
      <c r="C148" s="246" t="s">
        <v>251</v>
      </c>
      <c r="D148" s="246" t="s">
        <v>492</v>
      </c>
      <c r="E148" s="247" t="s">
        <v>1449</v>
      </c>
      <c r="F148" s="248" t="s">
        <v>1450</v>
      </c>
      <c r="G148" s="249" t="s">
        <v>495</v>
      </c>
      <c r="H148" s="250">
        <v>104</v>
      </c>
      <c r="I148" s="251"/>
      <c r="J148" s="252">
        <f>ROUND(I148*H148,2)</f>
        <v>0</v>
      </c>
      <c r="K148" s="248" t="s">
        <v>21</v>
      </c>
      <c r="L148" s="253"/>
      <c r="M148" s="254" t="s">
        <v>21</v>
      </c>
      <c r="N148" s="255" t="s">
        <v>48</v>
      </c>
      <c r="O148" s="66"/>
      <c r="P148" s="190">
        <f>O148*H148</f>
        <v>0</v>
      </c>
      <c r="Q148" s="190">
        <v>1E-3</v>
      </c>
      <c r="R148" s="190">
        <f>Q148*H148</f>
        <v>0.10400000000000001</v>
      </c>
      <c r="S148" s="190">
        <v>0</v>
      </c>
      <c r="T148" s="19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221</v>
      </c>
      <c r="AT148" s="192" t="s">
        <v>492</v>
      </c>
      <c r="AU148" s="192" t="s">
        <v>87</v>
      </c>
      <c r="AY148" s="19" t="s">
        <v>176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9" t="s">
        <v>84</v>
      </c>
      <c r="BK148" s="193">
        <f>ROUND(I148*H148,2)</f>
        <v>0</v>
      </c>
      <c r="BL148" s="19" t="s">
        <v>182</v>
      </c>
      <c r="BM148" s="192" t="s">
        <v>1451</v>
      </c>
    </row>
    <row r="149" spans="1:65" s="13" customFormat="1" ht="11.25">
      <c r="B149" s="199"/>
      <c r="C149" s="200"/>
      <c r="D149" s="201" t="s">
        <v>186</v>
      </c>
      <c r="E149" s="202" t="s">
        <v>21</v>
      </c>
      <c r="F149" s="203" t="s">
        <v>1447</v>
      </c>
      <c r="G149" s="200"/>
      <c r="H149" s="202" t="s">
        <v>21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186</v>
      </c>
      <c r="AU149" s="209" t="s">
        <v>87</v>
      </c>
      <c r="AV149" s="13" t="s">
        <v>84</v>
      </c>
      <c r="AW149" s="13" t="s">
        <v>38</v>
      </c>
      <c r="AX149" s="13" t="s">
        <v>77</v>
      </c>
      <c r="AY149" s="209" t="s">
        <v>176</v>
      </c>
    </row>
    <row r="150" spans="1:65" s="13" customFormat="1" ht="11.25">
      <c r="B150" s="199"/>
      <c r="C150" s="200"/>
      <c r="D150" s="201" t="s">
        <v>186</v>
      </c>
      <c r="E150" s="202" t="s">
        <v>21</v>
      </c>
      <c r="F150" s="203" t="s">
        <v>1448</v>
      </c>
      <c r="G150" s="200"/>
      <c r="H150" s="202" t="s">
        <v>21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186</v>
      </c>
      <c r="AU150" s="209" t="s">
        <v>87</v>
      </c>
      <c r="AV150" s="13" t="s">
        <v>84</v>
      </c>
      <c r="AW150" s="13" t="s">
        <v>38</v>
      </c>
      <c r="AX150" s="13" t="s">
        <v>77</v>
      </c>
      <c r="AY150" s="209" t="s">
        <v>176</v>
      </c>
    </row>
    <row r="151" spans="1:65" s="14" customFormat="1" ht="11.25">
      <c r="B151" s="210"/>
      <c r="C151" s="211"/>
      <c r="D151" s="201" t="s">
        <v>186</v>
      </c>
      <c r="E151" s="212" t="s">
        <v>21</v>
      </c>
      <c r="F151" s="213" t="s">
        <v>1452</v>
      </c>
      <c r="G151" s="211"/>
      <c r="H151" s="214">
        <v>52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186</v>
      </c>
      <c r="AU151" s="220" t="s">
        <v>87</v>
      </c>
      <c r="AV151" s="14" t="s">
        <v>87</v>
      </c>
      <c r="AW151" s="14" t="s">
        <v>38</v>
      </c>
      <c r="AX151" s="14" t="s">
        <v>77</v>
      </c>
      <c r="AY151" s="220" t="s">
        <v>176</v>
      </c>
    </row>
    <row r="152" spans="1:65" s="14" customFormat="1" ht="11.25">
      <c r="B152" s="210"/>
      <c r="C152" s="211"/>
      <c r="D152" s="201" t="s">
        <v>186</v>
      </c>
      <c r="E152" s="212" t="s">
        <v>21</v>
      </c>
      <c r="F152" s="213" t="s">
        <v>1453</v>
      </c>
      <c r="G152" s="211"/>
      <c r="H152" s="214">
        <v>52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186</v>
      </c>
      <c r="AU152" s="220" t="s">
        <v>87</v>
      </c>
      <c r="AV152" s="14" t="s">
        <v>87</v>
      </c>
      <c r="AW152" s="14" t="s">
        <v>38</v>
      </c>
      <c r="AX152" s="14" t="s">
        <v>77</v>
      </c>
      <c r="AY152" s="220" t="s">
        <v>176</v>
      </c>
    </row>
    <row r="153" spans="1:65" s="15" customFormat="1" ht="11.25">
      <c r="B153" s="221"/>
      <c r="C153" s="222"/>
      <c r="D153" s="201" t="s">
        <v>186</v>
      </c>
      <c r="E153" s="223" t="s">
        <v>21</v>
      </c>
      <c r="F153" s="224" t="s">
        <v>188</v>
      </c>
      <c r="G153" s="222"/>
      <c r="H153" s="225">
        <v>104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186</v>
      </c>
      <c r="AU153" s="231" t="s">
        <v>87</v>
      </c>
      <c r="AV153" s="15" t="s">
        <v>182</v>
      </c>
      <c r="AW153" s="15" t="s">
        <v>38</v>
      </c>
      <c r="AX153" s="15" t="s">
        <v>84</v>
      </c>
      <c r="AY153" s="231" t="s">
        <v>176</v>
      </c>
    </row>
    <row r="154" spans="1:65" s="2" customFormat="1" ht="16.5" customHeight="1">
      <c r="A154" s="36"/>
      <c r="B154" s="37"/>
      <c r="C154" s="181" t="s">
        <v>256</v>
      </c>
      <c r="D154" s="181" t="s">
        <v>178</v>
      </c>
      <c r="E154" s="182" t="s">
        <v>1454</v>
      </c>
      <c r="F154" s="183" t="s">
        <v>1455</v>
      </c>
      <c r="G154" s="184" t="s">
        <v>142</v>
      </c>
      <c r="H154" s="185">
        <v>260</v>
      </c>
      <c r="I154" s="186"/>
      <c r="J154" s="187">
        <f>ROUND(I154*H154,2)</f>
        <v>0</v>
      </c>
      <c r="K154" s="183" t="s">
        <v>1389</v>
      </c>
      <c r="L154" s="41"/>
      <c r="M154" s="188" t="s">
        <v>21</v>
      </c>
      <c r="N154" s="189" t="s">
        <v>48</v>
      </c>
      <c r="O154" s="66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2" t="s">
        <v>182</v>
      </c>
      <c r="AT154" s="192" t="s">
        <v>178</v>
      </c>
      <c r="AU154" s="192" t="s">
        <v>87</v>
      </c>
      <c r="AY154" s="19" t="s">
        <v>176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9" t="s">
        <v>84</v>
      </c>
      <c r="BK154" s="193">
        <f>ROUND(I154*H154,2)</f>
        <v>0</v>
      </c>
      <c r="BL154" s="19" t="s">
        <v>182</v>
      </c>
      <c r="BM154" s="192" t="s">
        <v>1456</v>
      </c>
    </row>
    <row r="155" spans="1:65" s="2" customFormat="1" ht="11.25">
      <c r="A155" s="36"/>
      <c r="B155" s="37"/>
      <c r="C155" s="38"/>
      <c r="D155" s="194" t="s">
        <v>184</v>
      </c>
      <c r="E155" s="38"/>
      <c r="F155" s="195" t="s">
        <v>1457</v>
      </c>
      <c r="G155" s="38"/>
      <c r="H155" s="38"/>
      <c r="I155" s="196"/>
      <c r="J155" s="38"/>
      <c r="K155" s="38"/>
      <c r="L155" s="41"/>
      <c r="M155" s="197"/>
      <c r="N155" s="198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184</v>
      </c>
      <c r="AU155" s="19" t="s">
        <v>87</v>
      </c>
    </row>
    <row r="156" spans="1:65" s="14" customFormat="1" ht="11.25">
      <c r="B156" s="210"/>
      <c r="C156" s="211"/>
      <c r="D156" s="201" t="s">
        <v>186</v>
      </c>
      <c r="E156" s="212" t="s">
        <v>21</v>
      </c>
      <c r="F156" s="213" t="s">
        <v>1377</v>
      </c>
      <c r="G156" s="211"/>
      <c r="H156" s="214">
        <v>130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186</v>
      </c>
      <c r="AU156" s="220" t="s">
        <v>87</v>
      </c>
      <c r="AV156" s="14" t="s">
        <v>87</v>
      </c>
      <c r="AW156" s="14" t="s">
        <v>38</v>
      </c>
      <c r="AX156" s="14" t="s">
        <v>77</v>
      </c>
      <c r="AY156" s="220" t="s">
        <v>176</v>
      </c>
    </row>
    <row r="157" spans="1:65" s="14" customFormat="1" ht="11.25">
      <c r="B157" s="210"/>
      <c r="C157" s="211"/>
      <c r="D157" s="201" t="s">
        <v>186</v>
      </c>
      <c r="E157" s="212" t="s">
        <v>21</v>
      </c>
      <c r="F157" s="213" t="s">
        <v>1380</v>
      </c>
      <c r="G157" s="211"/>
      <c r="H157" s="214">
        <v>130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186</v>
      </c>
      <c r="AU157" s="220" t="s">
        <v>87</v>
      </c>
      <c r="AV157" s="14" t="s">
        <v>87</v>
      </c>
      <c r="AW157" s="14" t="s">
        <v>38</v>
      </c>
      <c r="AX157" s="14" t="s">
        <v>77</v>
      </c>
      <c r="AY157" s="220" t="s">
        <v>176</v>
      </c>
    </row>
    <row r="158" spans="1:65" s="15" customFormat="1" ht="11.25">
      <c r="B158" s="221"/>
      <c r="C158" s="222"/>
      <c r="D158" s="201" t="s">
        <v>186</v>
      </c>
      <c r="E158" s="223" t="s">
        <v>21</v>
      </c>
      <c r="F158" s="224" t="s">
        <v>188</v>
      </c>
      <c r="G158" s="222"/>
      <c r="H158" s="225">
        <v>260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186</v>
      </c>
      <c r="AU158" s="231" t="s">
        <v>87</v>
      </c>
      <c r="AV158" s="15" t="s">
        <v>182</v>
      </c>
      <c r="AW158" s="15" t="s">
        <v>38</v>
      </c>
      <c r="AX158" s="15" t="s">
        <v>84</v>
      </c>
      <c r="AY158" s="231" t="s">
        <v>176</v>
      </c>
    </row>
    <row r="159" spans="1:65" s="2" customFormat="1" ht="16.5" customHeight="1">
      <c r="A159" s="36"/>
      <c r="B159" s="37"/>
      <c r="C159" s="246" t="s">
        <v>8</v>
      </c>
      <c r="D159" s="246" t="s">
        <v>492</v>
      </c>
      <c r="E159" s="247" t="s">
        <v>1458</v>
      </c>
      <c r="F159" s="248" t="s">
        <v>1459</v>
      </c>
      <c r="G159" s="249" t="s">
        <v>142</v>
      </c>
      <c r="H159" s="250">
        <v>2.6</v>
      </c>
      <c r="I159" s="251"/>
      <c r="J159" s="252">
        <f>ROUND(I159*H159,2)</f>
        <v>0</v>
      </c>
      <c r="K159" s="248" t="s">
        <v>21</v>
      </c>
      <c r="L159" s="253"/>
      <c r="M159" s="254" t="s">
        <v>21</v>
      </c>
      <c r="N159" s="255" t="s">
        <v>48</v>
      </c>
      <c r="O159" s="66"/>
      <c r="P159" s="190">
        <f>O159*H159</f>
        <v>0</v>
      </c>
      <c r="Q159" s="190">
        <v>4.4999999999999999E-4</v>
      </c>
      <c r="R159" s="190">
        <f>Q159*H159</f>
        <v>1.17E-3</v>
      </c>
      <c r="S159" s="190">
        <v>0</v>
      </c>
      <c r="T159" s="19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2" t="s">
        <v>221</v>
      </c>
      <c r="AT159" s="192" t="s">
        <v>492</v>
      </c>
      <c r="AU159" s="192" t="s">
        <v>87</v>
      </c>
      <c r="AY159" s="19" t="s">
        <v>176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9" t="s">
        <v>84</v>
      </c>
      <c r="BK159" s="193">
        <f>ROUND(I159*H159,2)</f>
        <v>0</v>
      </c>
      <c r="BL159" s="19" t="s">
        <v>182</v>
      </c>
      <c r="BM159" s="192" t="s">
        <v>1460</v>
      </c>
    </row>
    <row r="160" spans="1:65" s="14" customFormat="1" ht="11.25">
      <c r="B160" s="210"/>
      <c r="C160" s="211"/>
      <c r="D160" s="201" t="s">
        <v>186</v>
      </c>
      <c r="E160" s="211"/>
      <c r="F160" s="213" t="s">
        <v>1461</v>
      </c>
      <c r="G160" s="211"/>
      <c r="H160" s="214">
        <v>2.6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186</v>
      </c>
      <c r="AU160" s="220" t="s">
        <v>87</v>
      </c>
      <c r="AV160" s="14" t="s">
        <v>87</v>
      </c>
      <c r="AW160" s="14" t="s">
        <v>4</v>
      </c>
      <c r="AX160" s="14" t="s">
        <v>84</v>
      </c>
      <c r="AY160" s="220" t="s">
        <v>176</v>
      </c>
    </row>
    <row r="161" spans="1:65" s="2" customFormat="1" ht="16.5" customHeight="1">
      <c r="A161" s="36"/>
      <c r="B161" s="37"/>
      <c r="C161" s="181" t="s">
        <v>220</v>
      </c>
      <c r="D161" s="181" t="s">
        <v>178</v>
      </c>
      <c r="E161" s="182" t="s">
        <v>1462</v>
      </c>
      <c r="F161" s="183" t="s">
        <v>1463</v>
      </c>
      <c r="G161" s="184" t="s">
        <v>131</v>
      </c>
      <c r="H161" s="185">
        <v>520</v>
      </c>
      <c r="I161" s="186"/>
      <c r="J161" s="187">
        <f>ROUND(I161*H161,2)</f>
        <v>0</v>
      </c>
      <c r="K161" s="183" t="s">
        <v>1389</v>
      </c>
      <c r="L161" s="41"/>
      <c r="M161" s="188" t="s">
        <v>21</v>
      </c>
      <c r="N161" s="189" t="s">
        <v>48</v>
      </c>
      <c r="O161" s="66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2" t="s">
        <v>182</v>
      </c>
      <c r="AT161" s="192" t="s">
        <v>178</v>
      </c>
      <c r="AU161" s="192" t="s">
        <v>87</v>
      </c>
      <c r="AY161" s="19" t="s">
        <v>176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9" t="s">
        <v>84</v>
      </c>
      <c r="BK161" s="193">
        <f>ROUND(I161*H161,2)</f>
        <v>0</v>
      </c>
      <c r="BL161" s="19" t="s">
        <v>182</v>
      </c>
      <c r="BM161" s="192" t="s">
        <v>1464</v>
      </c>
    </row>
    <row r="162" spans="1:65" s="2" customFormat="1" ht="11.25">
      <c r="A162" s="36"/>
      <c r="B162" s="37"/>
      <c r="C162" s="38"/>
      <c r="D162" s="194" t="s">
        <v>184</v>
      </c>
      <c r="E162" s="38"/>
      <c r="F162" s="195" t="s">
        <v>1465</v>
      </c>
      <c r="G162" s="38"/>
      <c r="H162" s="38"/>
      <c r="I162" s="196"/>
      <c r="J162" s="38"/>
      <c r="K162" s="38"/>
      <c r="L162" s="41"/>
      <c r="M162" s="197"/>
      <c r="N162" s="198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184</v>
      </c>
      <c r="AU162" s="19" t="s">
        <v>87</v>
      </c>
    </row>
    <row r="163" spans="1:65" s="14" customFormat="1" ht="11.25">
      <c r="B163" s="210"/>
      <c r="C163" s="211"/>
      <c r="D163" s="201" t="s">
        <v>186</v>
      </c>
      <c r="E163" s="212" t="s">
        <v>21</v>
      </c>
      <c r="F163" s="213" t="s">
        <v>1466</v>
      </c>
      <c r="G163" s="211"/>
      <c r="H163" s="214">
        <v>260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186</v>
      </c>
      <c r="AU163" s="220" t="s">
        <v>87</v>
      </c>
      <c r="AV163" s="14" t="s">
        <v>87</v>
      </c>
      <c r="AW163" s="14" t="s">
        <v>38</v>
      </c>
      <c r="AX163" s="14" t="s">
        <v>77</v>
      </c>
      <c r="AY163" s="220" t="s">
        <v>176</v>
      </c>
    </row>
    <row r="164" spans="1:65" s="14" customFormat="1" ht="11.25">
      <c r="B164" s="210"/>
      <c r="C164" s="211"/>
      <c r="D164" s="201" t="s">
        <v>186</v>
      </c>
      <c r="E164" s="212" t="s">
        <v>21</v>
      </c>
      <c r="F164" s="213" t="s">
        <v>1467</v>
      </c>
      <c r="G164" s="211"/>
      <c r="H164" s="214">
        <v>260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186</v>
      </c>
      <c r="AU164" s="220" t="s">
        <v>87</v>
      </c>
      <c r="AV164" s="14" t="s">
        <v>87</v>
      </c>
      <c r="AW164" s="14" t="s">
        <v>38</v>
      </c>
      <c r="AX164" s="14" t="s">
        <v>77</v>
      </c>
      <c r="AY164" s="220" t="s">
        <v>176</v>
      </c>
    </row>
    <row r="165" spans="1:65" s="15" customFormat="1" ht="11.25">
      <c r="B165" s="221"/>
      <c r="C165" s="222"/>
      <c r="D165" s="201" t="s">
        <v>186</v>
      </c>
      <c r="E165" s="223" t="s">
        <v>21</v>
      </c>
      <c r="F165" s="224" t="s">
        <v>188</v>
      </c>
      <c r="G165" s="222"/>
      <c r="H165" s="225">
        <v>520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186</v>
      </c>
      <c r="AU165" s="231" t="s">
        <v>87</v>
      </c>
      <c r="AV165" s="15" t="s">
        <v>182</v>
      </c>
      <c r="AW165" s="15" t="s">
        <v>38</v>
      </c>
      <c r="AX165" s="15" t="s">
        <v>84</v>
      </c>
      <c r="AY165" s="231" t="s">
        <v>176</v>
      </c>
    </row>
    <row r="166" spans="1:65" s="2" customFormat="1" ht="16.5" customHeight="1">
      <c r="A166" s="36"/>
      <c r="B166" s="37"/>
      <c r="C166" s="246" t="s">
        <v>269</v>
      </c>
      <c r="D166" s="246" t="s">
        <v>492</v>
      </c>
      <c r="E166" s="247" t="s">
        <v>1468</v>
      </c>
      <c r="F166" s="248" t="s">
        <v>1469</v>
      </c>
      <c r="G166" s="249" t="s">
        <v>298</v>
      </c>
      <c r="H166" s="250">
        <v>53.56</v>
      </c>
      <c r="I166" s="251"/>
      <c r="J166" s="252">
        <f>ROUND(I166*H166,2)</f>
        <v>0</v>
      </c>
      <c r="K166" s="248" t="s">
        <v>1389</v>
      </c>
      <c r="L166" s="253"/>
      <c r="M166" s="254" t="s">
        <v>21</v>
      </c>
      <c r="N166" s="255" t="s">
        <v>48</v>
      </c>
      <c r="O166" s="66"/>
      <c r="P166" s="190">
        <f>O166*H166</f>
        <v>0</v>
      </c>
      <c r="Q166" s="190">
        <v>0.2</v>
      </c>
      <c r="R166" s="190">
        <f>Q166*H166</f>
        <v>10.712000000000002</v>
      </c>
      <c r="S166" s="190">
        <v>0</v>
      </c>
      <c r="T166" s="19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221</v>
      </c>
      <c r="AT166" s="192" t="s">
        <v>492</v>
      </c>
      <c r="AU166" s="192" t="s">
        <v>87</v>
      </c>
      <c r="AY166" s="19" t="s">
        <v>176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9" t="s">
        <v>84</v>
      </c>
      <c r="BK166" s="193">
        <f>ROUND(I166*H166,2)</f>
        <v>0</v>
      </c>
      <c r="BL166" s="19" t="s">
        <v>182</v>
      </c>
      <c r="BM166" s="192" t="s">
        <v>1470</v>
      </c>
    </row>
    <row r="167" spans="1:65" s="2" customFormat="1" ht="11.25">
      <c r="A167" s="36"/>
      <c r="B167" s="37"/>
      <c r="C167" s="38"/>
      <c r="D167" s="194" t="s">
        <v>184</v>
      </c>
      <c r="E167" s="38"/>
      <c r="F167" s="195" t="s">
        <v>1471</v>
      </c>
      <c r="G167" s="38"/>
      <c r="H167" s="38"/>
      <c r="I167" s="196"/>
      <c r="J167" s="38"/>
      <c r="K167" s="38"/>
      <c r="L167" s="41"/>
      <c r="M167" s="197"/>
      <c r="N167" s="198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184</v>
      </c>
      <c r="AU167" s="19" t="s">
        <v>87</v>
      </c>
    </row>
    <row r="168" spans="1:65" s="14" customFormat="1" ht="11.25">
      <c r="B168" s="210"/>
      <c r="C168" s="211"/>
      <c r="D168" s="201" t="s">
        <v>186</v>
      </c>
      <c r="E168" s="212" t="s">
        <v>21</v>
      </c>
      <c r="F168" s="213" t="s">
        <v>1472</v>
      </c>
      <c r="G168" s="211"/>
      <c r="H168" s="214">
        <v>26.78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186</v>
      </c>
      <c r="AU168" s="220" t="s">
        <v>87</v>
      </c>
      <c r="AV168" s="14" t="s">
        <v>87</v>
      </c>
      <c r="AW168" s="14" t="s">
        <v>38</v>
      </c>
      <c r="AX168" s="14" t="s">
        <v>77</v>
      </c>
      <c r="AY168" s="220" t="s">
        <v>176</v>
      </c>
    </row>
    <row r="169" spans="1:65" s="14" customFormat="1" ht="11.25">
      <c r="B169" s="210"/>
      <c r="C169" s="211"/>
      <c r="D169" s="201" t="s">
        <v>186</v>
      </c>
      <c r="E169" s="212" t="s">
        <v>21</v>
      </c>
      <c r="F169" s="213" t="s">
        <v>1473</v>
      </c>
      <c r="G169" s="211"/>
      <c r="H169" s="214">
        <v>26.78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186</v>
      </c>
      <c r="AU169" s="220" t="s">
        <v>87</v>
      </c>
      <c r="AV169" s="14" t="s">
        <v>87</v>
      </c>
      <c r="AW169" s="14" t="s">
        <v>38</v>
      </c>
      <c r="AX169" s="14" t="s">
        <v>77</v>
      </c>
      <c r="AY169" s="220" t="s">
        <v>176</v>
      </c>
    </row>
    <row r="170" spans="1:65" s="15" customFormat="1" ht="11.25">
      <c r="B170" s="221"/>
      <c r="C170" s="222"/>
      <c r="D170" s="201" t="s">
        <v>186</v>
      </c>
      <c r="E170" s="223" t="s">
        <v>21</v>
      </c>
      <c r="F170" s="224" t="s">
        <v>188</v>
      </c>
      <c r="G170" s="222"/>
      <c r="H170" s="225">
        <v>53.56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186</v>
      </c>
      <c r="AU170" s="231" t="s">
        <v>87</v>
      </c>
      <c r="AV170" s="15" t="s">
        <v>182</v>
      </c>
      <c r="AW170" s="15" t="s">
        <v>38</v>
      </c>
      <c r="AX170" s="15" t="s">
        <v>84</v>
      </c>
      <c r="AY170" s="231" t="s">
        <v>176</v>
      </c>
    </row>
    <row r="171" spans="1:65" s="2" customFormat="1" ht="16.5" customHeight="1">
      <c r="A171" s="36"/>
      <c r="B171" s="37"/>
      <c r="C171" s="181" t="s">
        <v>274</v>
      </c>
      <c r="D171" s="181" t="s">
        <v>178</v>
      </c>
      <c r="E171" s="182" t="s">
        <v>1474</v>
      </c>
      <c r="F171" s="183" t="s">
        <v>1475</v>
      </c>
      <c r="G171" s="184" t="s">
        <v>298</v>
      </c>
      <c r="H171" s="185">
        <v>62.4</v>
      </c>
      <c r="I171" s="186"/>
      <c r="J171" s="187">
        <f>ROUND(I171*H171,2)</f>
        <v>0</v>
      </c>
      <c r="K171" s="183" t="s">
        <v>1389</v>
      </c>
      <c r="L171" s="41"/>
      <c r="M171" s="188" t="s">
        <v>21</v>
      </c>
      <c r="N171" s="189" t="s">
        <v>48</v>
      </c>
      <c r="O171" s="66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2" t="s">
        <v>182</v>
      </c>
      <c r="AT171" s="192" t="s">
        <v>178</v>
      </c>
      <c r="AU171" s="192" t="s">
        <v>87</v>
      </c>
      <c r="AY171" s="19" t="s">
        <v>176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9" t="s">
        <v>84</v>
      </c>
      <c r="BK171" s="193">
        <f>ROUND(I171*H171,2)</f>
        <v>0</v>
      </c>
      <c r="BL171" s="19" t="s">
        <v>182</v>
      </c>
      <c r="BM171" s="192" t="s">
        <v>1476</v>
      </c>
    </row>
    <row r="172" spans="1:65" s="2" customFormat="1" ht="11.25">
      <c r="A172" s="36"/>
      <c r="B172" s="37"/>
      <c r="C172" s="38"/>
      <c r="D172" s="194" t="s">
        <v>184</v>
      </c>
      <c r="E172" s="38"/>
      <c r="F172" s="195" t="s">
        <v>1477</v>
      </c>
      <c r="G172" s="38"/>
      <c r="H172" s="38"/>
      <c r="I172" s="196"/>
      <c r="J172" s="38"/>
      <c r="K172" s="38"/>
      <c r="L172" s="41"/>
      <c r="M172" s="197"/>
      <c r="N172" s="198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184</v>
      </c>
      <c r="AU172" s="19" t="s">
        <v>87</v>
      </c>
    </row>
    <row r="173" spans="1:65" s="13" customFormat="1" ht="11.25">
      <c r="B173" s="199"/>
      <c r="C173" s="200"/>
      <c r="D173" s="201" t="s">
        <v>186</v>
      </c>
      <c r="E173" s="202" t="s">
        <v>21</v>
      </c>
      <c r="F173" s="203" t="s">
        <v>1478</v>
      </c>
      <c r="G173" s="200"/>
      <c r="H173" s="202" t="s">
        <v>21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186</v>
      </c>
      <c r="AU173" s="209" t="s">
        <v>87</v>
      </c>
      <c r="AV173" s="13" t="s">
        <v>84</v>
      </c>
      <c r="AW173" s="13" t="s">
        <v>38</v>
      </c>
      <c r="AX173" s="13" t="s">
        <v>77</v>
      </c>
      <c r="AY173" s="209" t="s">
        <v>176</v>
      </c>
    </row>
    <row r="174" spans="1:65" s="14" customFormat="1" ht="11.25">
      <c r="B174" s="210"/>
      <c r="C174" s="211"/>
      <c r="D174" s="201" t="s">
        <v>186</v>
      </c>
      <c r="E174" s="212" t="s">
        <v>21</v>
      </c>
      <c r="F174" s="213" t="s">
        <v>1479</v>
      </c>
      <c r="G174" s="211"/>
      <c r="H174" s="214">
        <v>31.2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186</v>
      </c>
      <c r="AU174" s="220" t="s">
        <v>87</v>
      </c>
      <c r="AV174" s="14" t="s">
        <v>87</v>
      </c>
      <c r="AW174" s="14" t="s">
        <v>38</v>
      </c>
      <c r="AX174" s="14" t="s">
        <v>77</v>
      </c>
      <c r="AY174" s="220" t="s">
        <v>176</v>
      </c>
    </row>
    <row r="175" spans="1:65" s="14" customFormat="1" ht="11.25">
      <c r="B175" s="210"/>
      <c r="C175" s="211"/>
      <c r="D175" s="201" t="s">
        <v>186</v>
      </c>
      <c r="E175" s="212" t="s">
        <v>21</v>
      </c>
      <c r="F175" s="213" t="s">
        <v>1480</v>
      </c>
      <c r="G175" s="211"/>
      <c r="H175" s="214">
        <v>31.2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186</v>
      </c>
      <c r="AU175" s="220" t="s">
        <v>87</v>
      </c>
      <c r="AV175" s="14" t="s">
        <v>87</v>
      </c>
      <c r="AW175" s="14" t="s">
        <v>38</v>
      </c>
      <c r="AX175" s="14" t="s">
        <v>77</v>
      </c>
      <c r="AY175" s="220" t="s">
        <v>176</v>
      </c>
    </row>
    <row r="176" spans="1:65" s="15" customFormat="1" ht="11.25">
      <c r="B176" s="221"/>
      <c r="C176" s="222"/>
      <c r="D176" s="201" t="s">
        <v>186</v>
      </c>
      <c r="E176" s="223" t="s">
        <v>1382</v>
      </c>
      <c r="F176" s="224" t="s">
        <v>188</v>
      </c>
      <c r="G176" s="222"/>
      <c r="H176" s="225">
        <v>62.4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186</v>
      </c>
      <c r="AU176" s="231" t="s">
        <v>87</v>
      </c>
      <c r="AV176" s="15" t="s">
        <v>182</v>
      </c>
      <c r="AW176" s="15" t="s">
        <v>38</v>
      </c>
      <c r="AX176" s="15" t="s">
        <v>84</v>
      </c>
      <c r="AY176" s="231" t="s">
        <v>176</v>
      </c>
    </row>
    <row r="177" spans="1:65" s="2" customFormat="1" ht="16.5" customHeight="1">
      <c r="A177" s="36"/>
      <c r="B177" s="37"/>
      <c r="C177" s="181" t="s">
        <v>280</v>
      </c>
      <c r="D177" s="181" t="s">
        <v>178</v>
      </c>
      <c r="E177" s="182" t="s">
        <v>1481</v>
      </c>
      <c r="F177" s="183" t="s">
        <v>1482</v>
      </c>
      <c r="G177" s="184" t="s">
        <v>298</v>
      </c>
      <c r="H177" s="185">
        <v>62.4</v>
      </c>
      <c r="I177" s="186"/>
      <c r="J177" s="187">
        <f>ROUND(I177*H177,2)</f>
        <v>0</v>
      </c>
      <c r="K177" s="183" t="s">
        <v>1389</v>
      </c>
      <c r="L177" s="41"/>
      <c r="M177" s="188" t="s">
        <v>21</v>
      </c>
      <c r="N177" s="189" t="s">
        <v>48</v>
      </c>
      <c r="O177" s="66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2" t="s">
        <v>182</v>
      </c>
      <c r="AT177" s="192" t="s">
        <v>178</v>
      </c>
      <c r="AU177" s="192" t="s">
        <v>87</v>
      </c>
      <c r="AY177" s="19" t="s">
        <v>176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9" t="s">
        <v>84</v>
      </c>
      <c r="BK177" s="193">
        <f>ROUND(I177*H177,2)</f>
        <v>0</v>
      </c>
      <c r="BL177" s="19" t="s">
        <v>182</v>
      </c>
      <c r="BM177" s="192" t="s">
        <v>1483</v>
      </c>
    </row>
    <row r="178" spans="1:65" s="2" customFormat="1" ht="11.25">
      <c r="A178" s="36"/>
      <c r="B178" s="37"/>
      <c r="C178" s="38"/>
      <c r="D178" s="194" t="s">
        <v>184</v>
      </c>
      <c r="E178" s="38"/>
      <c r="F178" s="195" t="s">
        <v>1484</v>
      </c>
      <c r="G178" s="38"/>
      <c r="H178" s="38"/>
      <c r="I178" s="196"/>
      <c r="J178" s="38"/>
      <c r="K178" s="38"/>
      <c r="L178" s="41"/>
      <c r="M178" s="197"/>
      <c r="N178" s="198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184</v>
      </c>
      <c r="AU178" s="19" t="s">
        <v>87</v>
      </c>
    </row>
    <row r="179" spans="1:65" s="14" customFormat="1" ht="11.25">
      <c r="B179" s="210"/>
      <c r="C179" s="211"/>
      <c r="D179" s="201" t="s">
        <v>186</v>
      </c>
      <c r="E179" s="212" t="s">
        <v>21</v>
      </c>
      <c r="F179" s="213" t="s">
        <v>1382</v>
      </c>
      <c r="G179" s="211"/>
      <c r="H179" s="214">
        <v>62.4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186</v>
      </c>
      <c r="AU179" s="220" t="s">
        <v>87</v>
      </c>
      <c r="AV179" s="14" t="s">
        <v>87</v>
      </c>
      <c r="AW179" s="14" t="s">
        <v>38</v>
      </c>
      <c r="AX179" s="14" t="s">
        <v>77</v>
      </c>
      <c r="AY179" s="220" t="s">
        <v>176</v>
      </c>
    </row>
    <row r="180" spans="1:65" s="15" customFormat="1" ht="11.25">
      <c r="B180" s="221"/>
      <c r="C180" s="222"/>
      <c r="D180" s="201" t="s">
        <v>186</v>
      </c>
      <c r="E180" s="223" t="s">
        <v>21</v>
      </c>
      <c r="F180" s="224" t="s">
        <v>188</v>
      </c>
      <c r="G180" s="222"/>
      <c r="H180" s="225">
        <v>62.4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186</v>
      </c>
      <c r="AU180" s="231" t="s">
        <v>87</v>
      </c>
      <c r="AV180" s="15" t="s">
        <v>182</v>
      </c>
      <c r="AW180" s="15" t="s">
        <v>38</v>
      </c>
      <c r="AX180" s="15" t="s">
        <v>84</v>
      </c>
      <c r="AY180" s="231" t="s">
        <v>176</v>
      </c>
    </row>
    <row r="181" spans="1:65" s="2" customFormat="1" ht="16.5" customHeight="1">
      <c r="A181" s="36"/>
      <c r="B181" s="37"/>
      <c r="C181" s="181" t="s">
        <v>286</v>
      </c>
      <c r="D181" s="181" t="s">
        <v>178</v>
      </c>
      <c r="E181" s="182" t="s">
        <v>1485</v>
      </c>
      <c r="F181" s="183" t="s">
        <v>1486</v>
      </c>
      <c r="G181" s="184" t="s">
        <v>298</v>
      </c>
      <c r="H181" s="185">
        <v>62.4</v>
      </c>
      <c r="I181" s="186"/>
      <c r="J181" s="187">
        <f>ROUND(I181*H181,2)</f>
        <v>0</v>
      </c>
      <c r="K181" s="183" t="s">
        <v>1389</v>
      </c>
      <c r="L181" s="41"/>
      <c r="M181" s="188" t="s">
        <v>21</v>
      </c>
      <c r="N181" s="189" t="s">
        <v>48</v>
      </c>
      <c r="O181" s="66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2" t="s">
        <v>182</v>
      </c>
      <c r="AT181" s="192" t="s">
        <v>178</v>
      </c>
      <c r="AU181" s="192" t="s">
        <v>87</v>
      </c>
      <c r="AY181" s="19" t="s">
        <v>176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9" t="s">
        <v>84</v>
      </c>
      <c r="BK181" s="193">
        <f>ROUND(I181*H181,2)</f>
        <v>0</v>
      </c>
      <c r="BL181" s="19" t="s">
        <v>182</v>
      </c>
      <c r="BM181" s="192" t="s">
        <v>1487</v>
      </c>
    </row>
    <row r="182" spans="1:65" s="2" customFormat="1" ht="11.25">
      <c r="A182" s="36"/>
      <c r="B182" s="37"/>
      <c r="C182" s="38"/>
      <c r="D182" s="194" t="s">
        <v>184</v>
      </c>
      <c r="E182" s="38"/>
      <c r="F182" s="195" t="s">
        <v>1488</v>
      </c>
      <c r="G182" s="38"/>
      <c r="H182" s="38"/>
      <c r="I182" s="196"/>
      <c r="J182" s="38"/>
      <c r="K182" s="38"/>
      <c r="L182" s="41"/>
      <c r="M182" s="197"/>
      <c r="N182" s="198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184</v>
      </c>
      <c r="AU182" s="19" t="s">
        <v>87</v>
      </c>
    </row>
    <row r="183" spans="1:65" s="13" customFormat="1" ht="11.25">
      <c r="B183" s="199"/>
      <c r="C183" s="200"/>
      <c r="D183" s="201" t="s">
        <v>186</v>
      </c>
      <c r="E183" s="202" t="s">
        <v>21</v>
      </c>
      <c r="F183" s="203" t="s">
        <v>1489</v>
      </c>
      <c r="G183" s="200"/>
      <c r="H183" s="202" t="s">
        <v>21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186</v>
      </c>
      <c r="AU183" s="209" t="s">
        <v>87</v>
      </c>
      <c r="AV183" s="13" t="s">
        <v>84</v>
      </c>
      <c r="AW183" s="13" t="s">
        <v>38</v>
      </c>
      <c r="AX183" s="13" t="s">
        <v>77</v>
      </c>
      <c r="AY183" s="209" t="s">
        <v>176</v>
      </c>
    </row>
    <row r="184" spans="1:65" s="14" customFormat="1" ht="11.25">
      <c r="B184" s="210"/>
      <c r="C184" s="211"/>
      <c r="D184" s="201" t="s">
        <v>186</v>
      </c>
      <c r="E184" s="212" t="s">
        <v>21</v>
      </c>
      <c r="F184" s="213" t="s">
        <v>1490</v>
      </c>
      <c r="G184" s="211"/>
      <c r="H184" s="214">
        <v>62.4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186</v>
      </c>
      <c r="AU184" s="220" t="s">
        <v>87</v>
      </c>
      <c r="AV184" s="14" t="s">
        <v>87</v>
      </c>
      <c r="AW184" s="14" t="s">
        <v>38</v>
      </c>
      <c r="AX184" s="14" t="s">
        <v>77</v>
      </c>
      <c r="AY184" s="220" t="s">
        <v>176</v>
      </c>
    </row>
    <row r="185" spans="1:65" s="15" customFormat="1" ht="11.25">
      <c r="B185" s="221"/>
      <c r="C185" s="222"/>
      <c r="D185" s="201" t="s">
        <v>186</v>
      </c>
      <c r="E185" s="223" t="s">
        <v>21</v>
      </c>
      <c r="F185" s="224" t="s">
        <v>188</v>
      </c>
      <c r="G185" s="222"/>
      <c r="H185" s="225">
        <v>62.4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186</v>
      </c>
      <c r="AU185" s="231" t="s">
        <v>87</v>
      </c>
      <c r="AV185" s="15" t="s">
        <v>182</v>
      </c>
      <c r="AW185" s="15" t="s">
        <v>38</v>
      </c>
      <c r="AX185" s="15" t="s">
        <v>84</v>
      </c>
      <c r="AY185" s="231" t="s">
        <v>176</v>
      </c>
    </row>
    <row r="186" spans="1:65" s="12" customFormat="1" ht="22.9" customHeight="1">
      <c r="B186" s="165"/>
      <c r="C186" s="166"/>
      <c r="D186" s="167" t="s">
        <v>76</v>
      </c>
      <c r="E186" s="179" t="s">
        <v>561</v>
      </c>
      <c r="F186" s="179" t="s">
        <v>562</v>
      </c>
      <c r="G186" s="166"/>
      <c r="H186" s="166"/>
      <c r="I186" s="169"/>
      <c r="J186" s="180">
        <f>BK186</f>
        <v>0</v>
      </c>
      <c r="K186" s="166"/>
      <c r="L186" s="171"/>
      <c r="M186" s="172"/>
      <c r="N186" s="173"/>
      <c r="O186" s="173"/>
      <c r="P186" s="174">
        <f>SUM(P187:P188)</f>
        <v>0</v>
      </c>
      <c r="Q186" s="173"/>
      <c r="R186" s="174">
        <f>SUM(R187:R188)</f>
        <v>0</v>
      </c>
      <c r="S186" s="173"/>
      <c r="T186" s="175">
        <f>SUM(T187:T188)</f>
        <v>0</v>
      </c>
      <c r="AR186" s="176" t="s">
        <v>84</v>
      </c>
      <c r="AT186" s="177" t="s">
        <v>76</v>
      </c>
      <c r="AU186" s="177" t="s">
        <v>84</v>
      </c>
      <c r="AY186" s="176" t="s">
        <v>176</v>
      </c>
      <c r="BK186" s="178">
        <f>SUM(BK187:BK188)</f>
        <v>0</v>
      </c>
    </row>
    <row r="187" spans="1:65" s="2" customFormat="1" ht="16.5" customHeight="1">
      <c r="A187" s="36"/>
      <c r="B187" s="37"/>
      <c r="C187" s="181" t="s">
        <v>7</v>
      </c>
      <c r="D187" s="181" t="s">
        <v>178</v>
      </c>
      <c r="E187" s="182" t="s">
        <v>1491</v>
      </c>
      <c r="F187" s="183" t="s">
        <v>1492</v>
      </c>
      <c r="G187" s="184" t="s">
        <v>566</v>
      </c>
      <c r="H187" s="185">
        <v>68.361000000000004</v>
      </c>
      <c r="I187" s="186"/>
      <c r="J187" s="187">
        <f>ROUND(I187*H187,2)</f>
        <v>0</v>
      </c>
      <c r="K187" s="183" t="s">
        <v>1389</v>
      </c>
      <c r="L187" s="41"/>
      <c r="M187" s="188" t="s">
        <v>21</v>
      </c>
      <c r="N187" s="189" t="s">
        <v>48</v>
      </c>
      <c r="O187" s="66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2" t="s">
        <v>182</v>
      </c>
      <c r="AT187" s="192" t="s">
        <v>178</v>
      </c>
      <c r="AU187" s="192" t="s">
        <v>87</v>
      </c>
      <c r="AY187" s="19" t="s">
        <v>176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9" t="s">
        <v>84</v>
      </c>
      <c r="BK187" s="193">
        <f>ROUND(I187*H187,2)</f>
        <v>0</v>
      </c>
      <c r="BL187" s="19" t="s">
        <v>182</v>
      </c>
      <c r="BM187" s="192" t="s">
        <v>1493</v>
      </c>
    </row>
    <row r="188" spans="1:65" s="2" customFormat="1" ht="11.25">
      <c r="A188" s="36"/>
      <c r="B188" s="37"/>
      <c r="C188" s="38"/>
      <c r="D188" s="194" t="s">
        <v>184</v>
      </c>
      <c r="E188" s="38"/>
      <c r="F188" s="195" t="s">
        <v>1494</v>
      </c>
      <c r="G188" s="38"/>
      <c r="H188" s="38"/>
      <c r="I188" s="196"/>
      <c r="J188" s="38"/>
      <c r="K188" s="38"/>
      <c r="L188" s="41"/>
      <c r="M188" s="256"/>
      <c r="N188" s="257"/>
      <c r="O188" s="258"/>
      <c r="P188" s="258"/>
      <c r="Q188" s="258"/>
      <c r="R188" s="258"/>
      <c r="S188" s="258"/>
      <c r="T188" s="259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184</v>
      </c>
      <c r="AU188" s="19" t="s">
        <v>87</v>
      </c>
    </row>
    <row r="189" spans="1:65" s="2" customFormat="1" ht="6.95" customHeight="1">
      <c r="A189" s="36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41"/>
      <c r="M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</row>
  </sheetData>
  <sheetProtection algorithmName="SHA-512" hashValue="EyUaX6O16j9CGIzBzXN0ZGVH3FKiSRT/fELf5ZCFAyTL9e4IC54y03wzkUH74VKBkegcRG2Sf5XmeTeMoY3PPg==" saltValue="W0F/PXlbWsVj26zDDc+j18olqthdR/8tsxziFhTTObuDHYQ8hTELN6FrrOE+FZa57glFISUduF8foovkFzPTvg==" spinCount="100000" sheet="1" objects="1" scenarios="1" formatColumns="0" formatRows="0" autoFilter="0"/>
  <autoFilter ref="C87:K188" xr:uid="{00000000-0009-0000-0000-000009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900-000000000000}"/>
    <hyperlink ref="F97" r:id="rId2" xr:uid="{00000000-0004-0000-0900-000001000000}"/>
    <hyperlink ref="F100" r:id="rId3" xr:uid="{00000000-0004-0000-0900-000002000000}"/>
    <hyperlink ref="F110" r:id="rId4" xr:uid="{00000000-0004-0000-0900-000003000000}"/>
    <hyperlink ref="F115" r:id="rId5" xr:uid="{00000000-0004-0000-0900-000004000000}"/>
    <hyperlink ref="F129" r:id="rId6" xr:uid="{00000000-0004-0000-0900-000005000000}"/>
    <hyperlink ref="F134" r:id="rId7" xr:uid="{00000000-0004-0000-0900-000006000000}"/>
    <hyperlink ref="F137" r:id="rId8" xr:uid="{00000000-0004-0000-0900-000007000000}"/>
    <hyperlink ref="F142" r:id="rId9" xr:uid="{00000000-0004-0000-0900-000008000000}"/>
    <hyperlink ref="F155" r:id="rId10" xr:uid="{00000000-0004-0000-0900-000009000000}"/>
    <hyperlink ref="F162" r:id="rId11" xr:uid="{00000000-0004-0000-0900-00000A000000}"/>
    <hyperlink ref="F167" r:id="rId12" xr:uid="{00000000-0004-0000-0900-00000B000000}"/>
    <hyperlink ref="F172" r:id="rId13" xr:uid="{00000000-0004-0000-0900-00000C000000}"/>
    <hyperlink ref="F178" r:id="rId14" xr:uid="{00000000-0004-0000-0900-00000D000000}"/>
    <hyperlink ref="F182" r:id="rId15" xr:uid="{00000000-0004-0000-0900-00000E000000}"/>
    <hyperlink ref="F188" r:id="rId16" xr:uid="{00000000-0004-0000-0900-00000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44"/>
  <sheetViews>
    <sheetView showGridLines="0" workbookViewId="0">
      <selection activeCell="E11" sqref="E11:H1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125</v>
      </c>
      <c r="AZ2" s="110" t="s">
        <v>1382</v>
      </c>
      <c r="BA2" s="110" t="s">
        <v>1383</v>
      </c>
      <c r="BB2" s="110" t="s">
        <v>298</v>
      </c>
      <c r="BC2" s="110" t="s">
        <v>1495</v>
      </c>
      <c r="BD2" s="110" t="s">
        <v>87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  <c r="AZ3" s="110" t="s">
        <v>1377</v>
      </c>
      <c r="BA3" s="110" t="s">
        <v>1378</v>
      </c>
      <c r="BB3" s="110" t="s">
        <v>142</v>
      </c>
      <c r="BC3" s="110" t="s">
        <v>1379</v>
      </c>
      <c r="BD3" s="110" t="s">
        <v>87</v>
      </c>
    </row>
    <row r="4" spans="1:56" s="1" customFormat="1" ht="24.95" customHeight="1">
      <c r="B4" s="22"/>
      <c r="D4" s="113" t="s">
        <v>136</v>
      </c>
      <c r="L4" s="22"/>
      <c r="M4" s="114" t="s">
        <v>10</v>
      </c>
      <c r="AT4" s="19" t="s">
        <v>4</v>
      </c>
      <c r="AZ4" s="110" t="s">
        <v>1380</v>
      </c>
      <c r="BA4" s="110" t="s">
        <v>1496</v>
      </c>
      <c r="BB4" s="110" t="s">
        <v>142</v>
      </c>
      <c r="BC4" s="110" t="s">
        <v>1379</v>
      </c>
      <c r="BD4" s="110" t="s">
        <v>87</v>
      </c>
    </row>
    <row r="5" spans="1:56" s="1" customFormat="1" ht="6.95" customHeight="1">
      <c r="B5" s="22"/>
      <c r="L5" s="22"/>
    </row>
    <row r="6" spans="1:56" s="1" customFormat="1" ht="12" customHeight="1">
      <c r="B6" s="22"/>
      <c r="D6" s="115" t="s">
        <v>16</v>
      </c>
      <c r="L6" s="22"/>
    </row>
    <row r="7" spans="1:56" s="1" customFormat="1" ht="16.5" customHeight="1">
      <c r="B7" s="22"/>
      <c r="E7" s="406" t="str">
        <f>'Rekapitulace stavby'!K6</f>
        <v>Výstavba vodních nádrží MVN3 a MVN4 v k. ú. Bedřichov u Horní Stropnice</v>
      </c>
      <c r="F7" s="407"/>
      <c r="G7" s="407"/>
      <c r="H7" s="407"/>
      <c r="L7" s="22"/>
    </row>
    <row r="8" spans="1:56" s="1" customFormat="1" ht="12" customHeight="1">
      <c r="B8" s="22"/>
      <c r="D8" s="115" t="s">
        <v>150</v>
      </c>
      <c r="L8" s="22"/>
    </row>
    <row r="9" spans="1:56" s="2" customFormat="1" ht="16.5" customHeight="1">
      <c r="A9" s="36"/>
      <c r="B9" s="41"/>
      <c r="C9" s="36"/>
      <c r="D9" s="36"/>
      <c r="E9" s="406" t="s">
        <v>1385</v>
      </c>
      <c r="F9" s="408"/>
      <c r="G9" s="408"/>
      <c r="H9" s="408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5" t="s">
        <v>152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09" t="s">
        <v>1497</v>
      </c>
      <c r="F11" s="408"/>
      <c r="G11" s="408"/>
      <c r="H11" s="408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5" t="s">
        <v>22</v>
      </c>
      <c r="E14" s="36"/>
      <c r="F14" s="105" t="s">
        <v>23</v>
      </c>
      <c r="G14" s="36"/>
      <c r="H14" s="36"/>
      <c r="I14" s="115" t="s">
        <v>24</v>
      </c>
      <c r="J14" s="117" t="str">
        <f>'Rekapitulace stavby'!AN8</f>
        <v>6. 4. 2021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5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29</v>
      </c>
      <c r="F17" s="36"/>
      <c r="G17" s="36"/>
      <c r="H17" s="36"/>
      <c r="I17" s="115" t="s">
        <v>30</v>
      </c>
      <c r="J17" s="105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5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36</v>
      </c>
      <c r="F23" s="36"/>
      <c r="G23" s="36"/>
      <c r="H23" s="36"/>
      <c r="I23" s="115" t="s">
        <v>30</v>
      </c>
      <c r="J23" s="105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30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41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2" t="s">
        <v>21</v>
      </c>
      <c r="F29" s="412"/>
      <c r="G29" s="412"/>
      <c r="H29" s="41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43</v>
      </c>
      <c r="E32" s="36"/>
      <c r="F32" s="36"/>
      <c r="G32" s="36"/>
      <c r="H32" s="36"/>
      <c r="I32" s="36"/>
      <c r="J32" s="123">
        <f>ROUND(J88,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45</v>
      </c>
      <c r="G34" s="36"/>
      <c r="H34" s="36"/>
      <c r="I34" s="124" t="s">
        <v>44</v>
      </c>
      <c r="J34" s="124" t="s">
        <v>46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47</v>
      </c>
      <c r="E35" s="115" t="s">
        <v>48</v>
      </c>
      <c r="F35" s="126">
        <f>ROUND((SUM(BE88:BE143)),  2)</f>
        <v>0</v>
      </c>
      <c r="G35" s="36"/>
      <c r="H35" s="36"/>
      <c r="I35" s="127">
        <v>0.21</v>
      </c>
      <c r="J35" s="126">
        <f>ROUND(((SUM(BE88:BE143))*I35),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49</v>
      </c>
      <c r="F36" s="126">
        <f>ROUND((SUM(BF88:BF143)),  2)</f>
        <v>0</v>
      </c>
      <c r="G36" s="36"/>
      <c r="H36" s="36"/>
      <c r="I36" s="127">
        <v>0.15</v>
      </c>
      <c r="J36" s="126">
        <f>ROUND(((SUM(BF88:BF143))*I36),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50</v>
      </c>
      <c r="F37" s="126">
        <f>ROUND((SUM(BG88:BG143)),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51</v>
      </c>
      <c r="F38" s="126">
        <f>ROUND((SUM(BH88:BH143)),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52</v>
      </c>
      <c r="F39" s="126">
        <f>ROUND((SUM(BI88:BI143)),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53</v>
      </c>
      <c r="E41" s="130"/>
      <c r="F41" s="130"/>
      <c r="G41" s="131" t="s">
        <v>54</v>
      </c>
      <c r="H41" s="132" t="s">
        <v>55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155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Výstavba vodních nádrží MVN3 a MVN4 v k. ú. Bedřichov u Horní Stropnice</v>
      </c>
      <c r="F50" s="414"/>
      <c r="G50" s="414"/>
      <c r="H50" s="414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1385</v>
      </c>
      <c r="F52" s="415"/>
      <c r="G52" s="415"/>
      <c r="H52" s="41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152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7" t="str">
        <f>E11</f>
        <v>30.2 - Rozvojová péče po výsadbě (5 let)</v>
      </c>
      <c r="F54" s="415"/>
      <c r="G54" s="415"/>
      <c r="H54" s="415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ppč. 634, 707</v>
      </c>
      <c r="G56" s="38"/>
      <c r="H56" s="38"/>
      <c r="I56" s="31" t="s">
        <v>24</v>
      </c>
      <c r="J56" s="61" t="str">
        <f>IF(J14="","",J14)</f>
        <v>6. 4. 2021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>SPÚ, KPÚ pro Jihočeský kraj</v>
      </c>
      <c r="G58" s="38"/>
      <c r="H58" s="38"/>
      <c r="I58" s="31" t="s">
        <v>34</v>
      </c>
      <c r="J58" s="34" t="str">
        <f>E23</f>
        <v>VODOPLAN s.r.o.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156</v>
      </c>
      <c r="D61" s="140"/>
      <c r="E61" s="140"/>
      <c r="F61" s="140"/>
      <c r="G61" s="140"/>
      <c r="H61" s="140"/>
      <c r="I61" s="140"/>
      <c r="J61" s="141" t="s">
        <v>157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75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158</v>
      </c>
    </row>
    <row r="64" spans="1:47" s="9" customFormat="1" ht="24.95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J89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160</v>
      </c>
      <c r="E65" s="151"/>
      <c r="F65" s="151"/>
      <c r="G65" s="151"/>
      <c r="H65" s="151"/>
      <c r="I65" s="151"/>
      <c r="J65" s="152">
        <f>J90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392</v>
      </c>
      <c r="E66" s="151"/>
      <c r="F66" s="151"/>
      <c r="G66" s="151"/>
      <c r="H66" s="151"/>
      <c r="I66" s="151"/>
      <c r="J66" s="152">
        <f>J138</f>
        <v>0</v>
      </c>
      <c r="K66" s="99"/>
      <c r="L66" s="153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161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413" t="str">
        <f>E7</f>
        <v>Výstavba vodních nádrží MVN3 a MVN4 v k. ú. Bedřichov u Horní Stropnice</v>
      </c>
      <c r="F76" s="414"/>
      <c r="G76" s="414"/>
      <c r="H76" s="414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150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413" t="s">
        <v>1385</v>
      </c>
      <c r="F78" s="415"/>
      <c r="G78" s="415"/>
      <c r="H78" s="415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152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67" t="str">
        <f>E11</f>
        <v>30.2 - Rozvojová péče po výsadbě (5 let)</v>
      </c>
      <c r="F80" s="415"/>
      <c r="G80" s="415"/>
      <c r="H80" s="415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22</v>
      </c>
      <c r="D82" s="38"/>
      <c r="E82" s="38"/>
      <c r="F82" s="29" t="str">
        <f>F14</f>
        <v>ppč. 634, 707</v>
      </c>
      <c r="G82" s="38"/>
      <c r="H82" s="38"/>
      <c r="I82" s="31" t="s">
        <v>24</v>
      </c>
      <c r="J82" s="61" t="str">
        <f>IF(J14="","",J14)</f>
        <v>6. 4. 2021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26</v>
      </c>
      <c r="D84" s="38"/>
      <c r="E84" s="38"/>
      <c r="F84" s="29" t="str">
        <f>E17</f>
        <v>SPÚ, KPÚ pro Jihočeský kraj</v>
      </c>
      <c r="G84" s="38"/>
      <c r="H84" s="38"/>
      <c r="I84" s="31" t="s">
        <v>34</v>
      </c>
      <c r="J84" s="34" t="str">
        <f>E23</f>
        <v>VODOPLAN s.r.o.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32</v>
      </c>
      <c r="D85" s="38"/>
      <c r="E85" s="38"/>
      <c r="F85" s="29" t="str">
        <f>IF(E20="","",E20)</f>
        <v>Vyplň údaj</v>
      </c>
      <c r="G85" s="38"/>
      <c r="H85" s="38"/>
      <c r="I85" s="31" t="s">
        <v>39</v>
      </c>
      <c r="J85" s="34" t="str">
        <f>E26</f>
        <v xml:space="preserve"> </v>
      </c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4"/>
      <c r="B87" s="155"/>
      <c r="C87" s="156" t="s">
        <v>162</v>
      </c>
      <c r="D87" s="157" t="s">
        <v>62</v>
      </c>
      <c r="E87" s="157" t="s">
        <v>58</v>
      </c>
      <c r="F87" s="157" t="s">
        <v>59</v>
      </c>
      <c r="G87" s="157" t="s">
        <v>163</v>
      </c>
      <c r="H87" s="157" t="s">
        <v>164</v>
      </c>
      <c r="I87" s="157" t="s">
        <v>165</v>
      </c>
      <c r="J87" s="157" t="s">
        <v>157</v>
      </c>
      <c r="K87" s="158" t="s">
        <v>166</v>
      </c>
      <c r="L87" s="159"/>
      <c r="M87" s="70" t="s">
        <v>21</v>
      </c>
      <c r="N87" s="71" t="s">
        <v>47</v>
      </c>
      <c r="O87" s="71" t="s">
        <v>167</v>
      </c>
      <c r="P87" s="71" t="s">
        <v>168</v>
      </c>
      <c r="Q87" s="71" t="s">
        <v>169</v>
      </c>
      <c r="R87" s="71" t="s">
        <v>170</v>
      </c>
      <c r="S87" s="71" t="s">
        <v>171</v>
      </c>
      <c r="T87" s="72" t="s">
        <v>172</v>
      </c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65" s="2" customFormat="1" ht="22.9" customHeight="1">
      <c r="A88" s="36"/>
      <c r="B88" s="37"/>
      <c r="C88" s="77" t="s">
        <v>173</v>
      </c>
      <c r="D88" s="38"/>
      <c r="E88" s="38"/>
      <c r="F88" s="38"/>
      <c r="G88" s="38"/>
      <c r="H88" s="38"/>
      <c r="I88" s="38"/>
      <c r="J88" s="160">
        <f>BK88</f>
        <v>0</v>
      </c>
      <c r="K88" s="38"/>
      <c r="L88" s="41"/>
      <c r="M88" s="73"/>
      <c r="N88" s="161"/>
      <c r="O88" s="74"/>
      <c r="P88" s="162">
        <f>P89</f>
        <v>0</v>
      </c>
      <c r="Q88" s="74"/>
      <c r="R88" s="162">
        <f>R89</f>
        <v>6.2452000000000005</v>
      </c>
      <c r="S88" s="74"/>
      <c r="T88" s="163">
        <f>T89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76</v>
      </c>
      <c r="AU88" s="19" t="s">
        <v>158</v>
      </c>
      <c r="BK88" s="164">
        <f>BK89</f>
        <v>0</v>
      </c>
    </row>
    <row r="89" spans="1:65" s="12" customFormat="1" ht="25.9" customHeight="1">
      <c r="B89" s="165"/>
      <c r="C89" s="166"/>
      <c r="D89" s="167" t="s">
        <v>76</v>
      </c>
      <c r="E89" s="168" t="s">
        <v>174</v>
      </c>
      <c r="F89" s="168" t="s">
        <v>175</v>
      </c>
      <c r="G89" s="166"/>
      <c r="H89" s="166"/>
      <c r="I89" s="169"/>
      <c r="J89" s="170">
        <f>BK89</f>
        <v>0</v>
      </c>
      <c r="K89" s="166"/>
      <c r="L89" s="171"/>
      <c r="M89" s="172"/>
      <c r="N89" s="173"/>
      <c r="O89" s="173"/>
      <c r="P89" s="174">
        <f>P90+P138</f>
        <v>0</v>
      </c>
      <c r="Q89" s="173"/>
      <c r="R89" s="174">
        <f>R90+R138</f>
        <v>6.2452000000000005</v>
      </c>
      <c r="S89" s="173"/>
      <c r="T89" s="175">
        <f>T90+T138</f>
        <v>0</v>
      </c>
      <c r="AR89" s="176" t="s">
        <v>84</v>
      </c>
      <c r="AT89" s="177" t="s">
        <v>76</v>
      </c>
      <c r="AU89" s="177" t="s">
        <v>77</v>
      </c>
      <c r="AY89" s="176" t="s">
        <v>176</v>
      </c>
      <c r="BK89" s="178">
        <f>BK90+BK138</f>
        <v>0</v>
      </c>
    </row>
    <row r="90" spans="1:65" s="12" customFormat="1" ht="22.9" customHeight="1">
      <c r="B90" s="165"/>
      <c r="C90" s="166"/>
      <c r="D90" s="167" t="s">
        <v>76</v>
      </c>
      <c r="E90" s="179" t="s">
        <v>84</v>
      </c>
      <c r="F90" s="179" t="s">
        <v>177</v>
      </c>
      <c r="G90" s="166"/>
      <c r="H90" s="166"/>
      <c r="I90" s="169"/>
      <c r="J90" s="180">
        <f>BK90</f>
        <v>0</v>
      </c>
      <c r="K90" s="166"/>
      <c r="L90" s="171"/>
      <c r="M90" s="172"/>
      <c r="N90" s="173"/>
      <c r="O90" s="173"/>
      <c r="P90" s="174">
        <f>SUM(P91:P137)</f>
        <v>0</v>
      </c>
      <c r="Q90" s="173"/>
      <c r="R90" s="174">
        <f>SUM(R91:R137)</f>
        <v>6.2452000000000005</v>
      </c>
      <c r="S90" s="173"/>
      <c r="T90" s="175">
        <f>SUM(T91:T137)</f>
        <v>0</v>
      </c>
      <c r="AR90" s="176" t="s">
        <v>84</v>
      </c>
      <c r="AT90" s="177" t="s">
        <v>76</v>
      </c>
      <c r="AU90" s="177" t="s">
        <v>84</v>
      </c>
      <c r="AY90" s="176" t="s">
        <v>176</v>
      </c>
      <c r="BK90" s="178">
        <f>SUM(BK91:BK137)</f>
        <v>0</v>
      </c>
    </row>
    <row r="91" spans="1:65" s="2" customFormat="1" ht="16.5" customHeight="1">
      <c r="A91" s="36"/>
      <c r="B91" s="37"/>
      <c r="C91" s="181" t="s">
        <v>84</v>
      </c>
      <c r="D91" s="181" t="s">
        <v>178</v>
      </c>
      <c r="E91" s="182" t="s">
        <v>1498</v>
      </c>
      <c r="F91" s="183" t="s">
        <v>1499</v>
      </c>
      <c r="G91" s="184" t="s">
        <v>142</v>
      </c>
      <c r="H91" s="185">
        <v>780</v>
      </c>
      <c r="I91" s="186"/>
      <c r="J91" s="187">
        <f>ROUND(I91*H91,2)</f>
        <v>0</v>
      </c>
      <c r="K91" s="183" t="s">
        <v>21</v>
      </c>
      <c r="L91" s="41"/>
      <c r="M91" s="188" t="s">
        <v>21</v>
      </c>
      <c r="N91" s="189" t="s">
        <v>48</v>
      </c>
      <c r="O91" s="66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182</v>
      </c>
      <c r="AT91" s="192" t="s">
        <v>178</v>
      </c>
      <c r="AU91" s="192" t="s">
        <v>87</v>
      </c>
      <c r="AY91" s="19" t="s">
        <v>176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9" t="s">
        <v>84</v>
      </c>
      <c r="BK91" s="193">
        <f>ROUND(I91*H91,2)</f>
        <v>0</v>
      </c>
      <c r="BL91" s="19" t="s">
        <v>182</v>
      </c>
      <c r="BM91" s="192" t="s">
        <v>1500</v>
      </c>
    </row>
    <row r="92" spans="1:65" s="13" customFormat="1" ht="11.25">
      <c r="B92" s="199"/>
      <c r="C92" s="200"/>
      <c r="D92" s="201" t="s">
        <v>186</v>
      </c>
      <c r="E92" s="202" t="s">
        <v>21</v>
      </c>
      <c r="F92" s="203" t="s">
        <v>1501</v>
      </c>
      <c r="G92" s="200"/>
      <c r="H92" s="202" t="s">
        <v>21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186</v>
      </c>
      <c r="AU92" s="209" t="s">
        <v>87</v>
      </c>
      <c r="AV92" s="13" t="s">
        <v>84</v>
      </c>
      <c r="AW92" s="13" t="s">
        <v>38</v>
      </c>
      <c r="AX92" s="13" t="s">
        <v>77</v>
      </c>
      <c r="AY92" s="209" t="s">
        <v>176</v>
      </c>
    </row>
    <row r="93" spans="1:65" s="14" customFormat="1" ht="11.25">
      <c r="B93" s="210"/>
      <c r="C93" s="211"/>
      <c r="D93" s="201" t="s">
        <v>186</v>
      </c>
      <c r="E93" s="212" t="s">
        <v>21</v>
      </c>
      <c r="F93" s="213" t="s">
        <v>1502</v>
      </c>
      <c r="G93" s="211"/>
      <c r="H93" s="214">
        <v>390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186</v>
      </c>
      <c r="AU93" s="220" t="s">
        <v>87</v>
      </c>
      <c r="AV93" s="14" t="s">
        <v>87</v>
      </c>
      <c r="AW93" s="14" t="s">
        <v>38</v>
      </c>
      <c r="AX93" s="14" t="s">
        <v>77</v>
      </c>
      <c r="AY93" s="220" t="s">
        <v>176</v>
      </c>
    </row>
    <row r="94" spans="1:65" s="14" customFormat="1" ht="11.25">
      <c r="B94" s="210"/>
      <c r="C94" s="211"/>
      <c r="D94" s="201" t="s">
        <v>186</v>
      </c>
      <c r="E94" s="212" t="s">
        <v>21</v>
      </c>
      <c r="F94" s="213" t="s">
        <v>1503</v>
      </c>
      <c r="G94" s="211"/>
      <c r="H94" s="214">
        <v>390</v>
      </c>
      <c r="I94" s="215"/>
      <c r="J94" s="211"/>
      <c r="K94" s="211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186</v>
      </c>
      <c r="AU94" s="220" t="s">
        <v>87</v>
      </c>
      <c r="AV94" s="14" t="s">
        <v>87</v>
      </c>
      <c r="AW94" s="14" t="s">
        <v>38</v>
      </c>
      <c r="AX94" s="14" t="s">
        <v>77</v>
      </c>
      <c r="AY94" s="220" t="s">
        <v>176</v>
      </c>
    </row>
    <row r="95" spans="1:65" s="15" customFormat="1" ht="11.25">
      <c r="B95" s="221"/>
      <c r="C95" s="222"/>
      <c r="D95" s="201" t="s">
        <v>186</v>
      </c>
      <c r="E95" s="223" t="s">
        <v>21</v>
      </c>
      <c r="F95" s="224" t="s">
        <v>188</v>
      </c>
      <c r="G95" s="222"/>
      <c r="H95" s="225">
        <v>780</v>
      </c>
      <c r="I95" s="226"/>
      <c r="J95" s="222"/>
      <c r="K95" s="222"/>
      <c r="L95" s="227"/>
      <c r="M95" s="228"/>
      <c r="N95" s="229"/>
      <c r="O95" s="229"/>
      <c r="P95" s="229"/>
      <c r="Q95" s="229"/>
      <c r="R95" s="229"/>
      <c r="S95" s="229"/>
      <c r="T95" s="230"/>
      <c r="AT95" s="231" t="s">
        <v>186</v>
      </c>
      <c r="AU95" s="231" t="s">
        <v>87</v>
      </c>
      <c r="AV95" s="15" t="s">
        <v>182</v>
      </c>
      <c r="AW95" s="15" t="s">
        <v>38</v>
      </c>
      <c r="AX95" s="15" t="s">
        <v>84</v>
      </c>
      <c r="AY95" s="231" t="s">
        <v>176</v>
      </c>
    </row>
    <row r="96" spans="1:65" s="14" customFormat="1" ht="11.25">
      <c r="B96" s="210"/>
      <c r="C96" s="211"/>
      <c r="D96" s="201" t="s">
        <v>186</v>
      </c>
      <c r="E96" s="212" t="s">
        <v>1377</v>
      </c>
      <c r="F96" s="213" t="s">
        <v>1504</v>
      </c>
      <c r="G96" s="211"/>
      <c r="H96" s="214">
        <v>130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186</v>
      </c>
      <c r="AU96" s="220" t="s">
        <v>87</v>
      </c>
      <c r="AV96" s="14" t="s">
        <v>87</v>
      </c>
      <c r="AW96" s="14" t="s">
        <v>38</v>
      </c>
      <c r="AX96" s="14" t="s">
        <v>77</v>
      </c>
      <c r="AY96" s="220" t="s">
        <v>176</v>
      </c>
    </row>
    <row r="97" spans="1:65" s="14" customFormat="1" ht="11.25">
      <c r="B97" s="210"/>
      <c r="C97" s="211"/>
      <c r="D97" s="201" t="s">
        <v>186</v>
      </c>
      <c r="E97" s="212" t="s">
        <v>1380</v>
      </c>
      <c r="F97" s="213" t="s">
        <v>1505</v>
      </c>
      <c r="G97" s="211"/>
      <c r="H97" s="214">
        <v>130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186</v>
      </c>
      <c r="AU97" s="220" t="s">
        <v>87</v>
      </c>
      <c r="AV97" s="14" t="s">
        <v>87</v>
      </c>
      <c r="AW97" s="14" t="s">
        <v>38</v>
      </c>
      <c r="AX97" s="14" t="s">
        <v>77</v>
      </c>
      <c r="AY97" s="220" t="s">
        <v>176</v>
      </c>
    </row>
    <row r="98" spans="1:65" s="2" customFormat="1" ht="16.5" customHeight="1">
      <c r="A98" s="36"/>
      <c r="B98" s="37"/>
      <c r="C98" s="181" t="s">
        <v>87</v>
      </c>
      <c r="D98" s="181" t="s">
        <v>178</v>
      </c>
      <c r="E98" s="182" t="s">
        <v>1506</v>
      </c>
      <c r="F98" s="183" t="s">
        <v>1507</v>
      </c>
      <c r="G98" s="184" t="s">
        <v>142</v>
      </c>
      <c r="H98" s="185">
        <v>260</v>
      </c>
      <c r="I98" s="186"/>
      <c r="J98" s="187">
        <f>ROUND(I98*H98,2)</f>
        <v>0</v>
      </c>
      <c r="K98" s="183" t="s">
        <v>1389</v>
      </c>
      <c r="L98" s="41"/>
      <c r="M98" s="188" t="s">
        <v>21</v>
      </c>
      <c r="N98" s="189" t="s">
        <v>48</v>
      </c>
      <c r="O98" s="66"/>
      <c r="P98" s="190">
        <f>O98*H98</f>
        <v>0</v>
      </c>
      <c r="Q98" s="190">
        <v>2.0000000000000002E-5</v>
      </c>
      <c r="R98" s="190">
        <f>Q98*H98</f>
        <v>5.2000000000000006E-3</v>
      </c>
      <c r="S98" s="190">
        <v>0</v>
      </c>
      <c r="T98" s="19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182</v>
      </c>
      <c r="AT98" s="192" t="s">
        <v>178</v>
      </c>
      <c r="AU98" s="192" t="s">
        <v>87</v>
      </c>
      <c r="AY98" s="19" t="s">
        <v>176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9" t="s">
        <v>84</v>
      </c>
      <c r="BK98" s="193">
        <f>ROUND(I98*H98,2)</f>
        <v>0</v>
      </c>
      <c r="BL98" s="19" t="s">
        <v>182</v>
      </c>
      <c r="BM98" s="192" t="s">
        <v>1508</v>
      </c>
    </row>
    <row r="99" spans="1:65" s="2" customFormat="1" ht="11.25">
      <c r="A99" s="36"/>
      <c r="B99" s="37"/>
      <c r="C99" s="38"/>
      <c r="D99" s="194" t="s">
        <v>184</v>
      </c>
      <c r="E99" s="38"/>
      <c r="F99" s="195" t="s">
        <v>1509</v>
      </c>
      <c r="G99" s="38"/>
      <c r="H99" s="38"/>
      <c r="I99" s="196"/>
      <c r="J99" s="38"/>
      <c r="K99" s="38"/>
      <c r="L99" s="41"/>
      <c r="M99" s="197"/>
      <c r="N99" s="198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184</v>
      </c>
      <c r="AU99" s="19" t="s">
        <v>87</v>
      </c>
    </row>
    <row r="100" spans="1:65" s="13" customFormat="1" ht="11.25">
      <c r="B100" s="199"/>
      <c r="C100" s="200"/>
      <c r="D100" s="201" t="s">
        <v>186</v>
      </c>
      <c r="E100" s="202" t="s">
        <v>21</v>
      </c>
      <c r="F100" s="203" t="s">
        <v>1510</v>
      </c>
      <c r="G100" s="200"/>
      <c r="H100" s="202" t="s">
        <v>21</v>
      </c>
      <c r="I100" s="204"/>
      <c r="J100" s="200"/>
      <c r="K100" s="200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186</v>
      </c>
      <c r="AU100" s="209" t="s">
        <v>87</v>
      </c>
      <c r="AV100" s="13" t="s">
        <v>84</v>
      </c>
      <c r="AW100" s="13" t="s">
        <v>38</v>
      </c>
      <c r="AX100" s="13" t="s">
        <v>77</v>
      </c>
      <c r="AY100" s="209" t="s">
        <v>176</v>
      </c>
    </row>
    <row r="101" spans="1:65" s="14" customFormat="1" ht="11.25">
      <c r="B101" s="210"/>
      <c r="C101" s="211"/>
      <c r="D101" s="201" t="s">
        <v>186</v>
      </c>
      <c r="E101" s="212" t="s">
        <v>21</v>
      </c>
      <c r="F101" s="213" t="s">
        <v>1511</v>
      </c>
      <c r="G101" s="211"/>
      <c r="H101" s="214">
        <v>130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186</v>
      </c>
      <c r="AU101" s="220" t="s">
        <v>87</v>
      </c>
      <c r="AV101" s="14" t="s">
        <v>87</v>
      </c>
      <c r="AW101" s="14" t="s">
        <v>38</v>
      </c>
      <c r="AX101" s="14" t="s">
        <v>77</v>
      </c>
      <c r="AY101" s="220" t="s">
        <v>176</v>
      </c>
    </row>
    <row r="102" spans="1:65" s="14" customFormat="1" ht="11.25">
      <c r="B102" s="210"/>
      <c r="C102" s="211"/>
      <c r="D102" s="201" t="s">
        <v>186</v>
      </c>
      <c r="E102" s="212" t="s">
        <v>21</v>
      </c>
      <c r="F102" s="213" t="s">
        <v>1512</v>
      </c>
      <c r="G102" s="211"/>
      <c r="H102" s="214">
        <v>130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186</v>
      </c>
      <c r="AU102" s="220" t="s">
        <v>87</v>
      </c>
      <c r="AV102" s="14" t="s">
        <v>87</v>
      </c>
      <c r="AW102" s="14" t="s">
        <v>38</v>
      </c>
      <c r="AX102" s="14" t="s">
        <v>77</v>
      </c>
      <c r="AY102" s="220" t="s">
        <v>176</v>
      </c>
    </row>
    <row r="103" spans="1:65" s="15" customFormat="1" ht="11.25">
      <c r="B103" s="221"/>
      <c r="C103" s="222"/>
      <c r="D103" s="201" t="s">
        <v>186</v>
      </c>
      <c r="E103" s="223" t="s">
        <v>21</v>
      </c>
      <c r="F103" s="224" t="s">
        <v>188</v>
      </c>
      <c r="G103" s="222"/>
      <c r="H103" s="225">
        <v>260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AT103" s="231" t="s">
        <v>186</v>
      </c>
      <c r="AU103" s="231" t="s">
        <v>87</v>
      </c>
      <c r="AV103" s="15" t="s">
        <v>182</v>
      </c>
      <c r="AW103" s="15" t="s">
        <v>38</v>
      </c>
      <c r="AX103" s="15" t="s">
        <v>84</v>
      </c>
      <c r="AY103" s="231" t="s">
        <v>176</v>
      </c>
    </row>
    <row r="104" spans="1:65" s="2" customFormat="1" ht="16.5" customHeight="1">
      <c r="A104" s="36"/>
      <c r="B104" s="37"/>
      <c r="C104" s="181" t="s">
        <v>195</v>
      </c>
      <c r="D104" s="181" t="s">
        <v>178</v>
      </c>
      <c r="E104" s="182" t="s">
        <v>1439</v>
      </c>
      <c r="F104" s="183" t="s">
        <v>1440</v>
      </c>
      <c r="G104" s="184" t="s">
        <v>142</v>
      </c>
      <c r="H104" s="185">
        <v>780</v>
      </c>
      <c r="I104" s="186"/>
      <c r="J104" s="187">
        <f>ROUND(I104*H104,2)</f>
        <v>0</v>
      </c>
      <c r="K104" s="183" t="s">
        <v>1389</v>
      </c>
      <c r="L104" s="41"/>
      <c r="M104" s="188" t="s">
        <v>21</v>
      </c>
      <c r="N104" s="189" t="s">
        <v>48</v>
      </c>
      <c r="O104" s="66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2" t="s">
        <v>182</v>
      </c>
      <c r="AT104" s="192" t="s">
        <v>178</v>
      </c>
      <c r="AU104" s="192" t="s">
        <v>87</v>
      </c>
      <c r="AY104" s="19" t="s">
        <v>176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9" t="s">
        <v>84</v>
      </c>
      <c r="BK104" s="193">
        <f>ROUND(I104*H104,2)</f>
        <v>0</v>
      </c>
      <c r="BL104" s="19" t="s">
        <v>182</v>
      </c>
      <c r="BM104" s="192" t="s">
        <v>1513</v>
      </c>
    </row>
    <row r="105" spans="1:65" s="2" customFormat="1" ht="11.25">
      <c r="A105" s="36"/>
      <c r="B105" s="37"/>
      <c r="C105" s="38"/>
      <c r="D105" s="194" t="s">
        <v>184</v>
      </c>
      <c r="E105" s="38"/>
      <c r="F105" s="195" t="s">
        <v>1442</v>
      </c>
      <c r="G105" s="38"/>
      <c r="H105" s="38"/>
      <c r="I105" s="196"/>
      <c r="J105" s="38"/>
      <c r="K105" s="38"/>
      <c r="L105" s="41"/>
      <c r="M105" s="197"/>
      <c r="N105" s="198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184</v>
      </c>
      <c r="AU105" s="19" t="s">
        <v>87</v>
      </c>
    </row>
    <row r="106" spans="1:65" s="13" customFormat="1" ht="11.25">
      <c r="B106" s="199"/>
      <c r="C106" s="200"/>
      <c r="D106" s="201" t="s">
        <v>186</v>
      </c>
      <c r="E106" s="202" t="s">
        <v>21</v>
      </c>
      <c r="F106" s="203" t="s">
        <v>1514</v>
      </c>
      <c r="G106" s="200"/>
      <c r="H106" s="202" t="s">
        <v>21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186</v>
      </c>
      <c r="AU106" s="209" t="s">
        <v>87</v>
      </c>
      <c r="AV106" s="13" t="s">
        <v>84</v>
      </c>
      <c r="AW106" s="13" t="s">
        <v>38</v>
      </c>
      <c r="AX106" s="13" t="s">
        <v>77</v>
      </c>
      <c r="AY106" s="209" t="s">
        <v>176</v>
      </c>
    </row>
    <row r="107" spans="1:65" s="14" customFormat="1" ht="11.25">
      <c r="B107" s="210"/>
      <c r="C107" s="211"/>
      <c r="D107" s="201" t="s">
        <v>186</v>
      </c>
      <c r="E107" s="212" t="s">
        <v>21</v>
      </c>
      <c r="F107" s="213" t="s">
        <v>1502</v>
      </c>
      <c r="G107" s="211"/>
      <c r="H107" s="214">
        <v>390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186</v>
      </c>
      <c r="AU107" s="220" t="s">
        <v>87</v>
      </c>
      <c r="AV107" s="14" t="s">
        <v>87</v>
      </c>
      <c r="AW107" s="14" t="s">
        <v>38</v>
      </c>
      <c r="AX107" s="14" t="s">
        <v>77</v>
      </c>
      <c r="AY107" s="220" t="s">
        <v>176</v>
      </c>
    </row>
    <row r="108" spans="1:65" s="14" customFormat="1" ht="11.25">
      <c r="B108" s="210"/>
      <c r="C108" s="211"/>
      <c r="D108" s="201" t="s">
        <v>186</v>
      </c>
      <c r="E108" s="212" t="s">
        <v>21</v>
      </c>
      <c r="F108" s="213" t="s">
        <v>1503</v>
      </c>
      <c r="G108" s="211"/>
      <c r="H108" s="214">
        <v>390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186</v>
      </c>
      <c r="AU108" s="220" t="s">
        <v>87</v>
      </c>
      <c r="AV108" s="14" t="s">
        <v>87</v>
      </c>
      <c r="AW108" s="14" t="s">
        <v>38</v>
      </c>
      <c r="AX108" s="14" t="s">
        <v>77</v>
      </c>
      <c r="AY108" s="220" t="s">
        <v>176</v>
      </c>
    </row>
    <row r="109" spans="1:65" s="15" customFormat="1" ht="11.25">
      <c r="B109" s="221"/>
      <c r="C109" s="222"/>
      <c r="D109" s="201" t="s">
        <v>186</v>
      </c>
      <c r="E109" s="223" t="s">
        <v>21</v>
      </c>
      <c r="F109" s="224" t="s">
        <v>188</v>
      </c>
      <c r="G109" s="222"/>
      <c r="H109" s="225">
        <v>780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AT109" s="231" t="s">
        <v>186</v>
      </c>
      <c r="AU109" s="231" t="s">
        <v>87</v>
      </c>
      <c r="AV109" s="15" t="s">
        <v>182</v>
      </c>
      <c r="AW109" s="15" t="s">
        <v>38</v>
      </c>
      <c r="AX109" s="15" t="s">
        <v>84</v>
      </c>
      <c r="AY109" s="231" t="s">
        <v>176</v>
      </c>
    </row>
    <row r="110" spans="1:65" s="2" customFormat="1" ht="16.5" customHeight="1">
      <c r="A110" s="36"/>
      <c r="B110" s="37"/>
      <c r="C110" s="181" t="s">
        <v>182</v>
      </c>
      <c r="D110" s="181" t="s">
        <v>178</v>
      </c>
      <c r="E110" s="182" t="s">
        <v>1515</v>
      </c>
      <c r="F110" s="183" t="s">
        <v>1516</v>
      </c>
      <c r="G110" s="184" t="s">
        <v>142</v>
      </c>
      <c r="H110" s="185">
        <v>260</v>
      </c>
      <c r="I110" s="186"/>
      <c r="J110" s="187">
        <f>ROUND(I110*H110,2)</f>
        <v>0</v>
      </c>
      <c r="K110" s="183" t="s">
        <v>1389</v>
      </c>
      <c r="L110" s="41"/>
      <c r="M110" s="188" t="s">
        <v>21</v>
      </c>
      <c r="N110" s="189" t="s">
        <v>48</v>
      </c>
      <c r="O110" s="66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182</v>
      </c>
      <c r="AT110" s="192" t="s">
        <v>178</v>
      </c>
      <c r="AU110" s="192" t="s">
        <v>87</v>
      </c>
      <c r="AY110" s="19" t="s">
        <v>176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" t="s">
        <v>84</v>
      </c>
      <c r="BK110" s="193">
        <f>ROUND(I110*H110,2)</f>
        <v>0</v>
      </c>
      <c r="BL110" s="19" t="s">
        <v>182</v>
      </c>
      <c r="BM110" s="192" t="s">
        <v>1517</v>
      </c>
    </row>
    <row r="111" spans="1:65" s="2" customFormat="1" ht="11.25">
      <c r="A111" s="36"/>
      <c r="B111" s="37"/>
      <c r="C111" s="38"/>
      <c r="D111" s="194" t="s">
        <v>184</v>
      </c>
      <c r="E111" s="38"/>
      <c r="F111" s="195" t="s">
        <v>1518</v>
      </c>
      <c r="G111" s="38"/>
      <c r="H111" s="38"/>
      <c r="I111" s="196"/>
      <c r="J111" s="38"/>
      <c r="K111" s="38"/>
      <c r="L111" s="41"/>
      <c r="M111" s="197"/>
      <c r="N111" s="198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184</v>
      </c>
      <c r="AU111" s="19" t="s">
        <v>87</v>
      </c>
    </row>
    <row r="112" spans="1:65" s="13" customFormat="1" ht="11.25">
      <c r="B112" s="199"/>
      <c r="C112" s="200"/>
      <c r="D112" s="201" t="s">
        <v>186</v>
      </c>
      <c r="E112" s="202" t="s">
        <v>21</v>
      </c>
      <c r="F112" s="203" t="s">
        <v>1519</v>
      </c>
      <c r="G112" s="200"/>
      <c r="H112" s="202" t="s">
        <v>21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186</v>
      </c>
      <c r="AU112" s="209" t="s">
        <v>87</v>
      </c>
      <c r="AV112" s="13" t="s">
        <v>84</v>
      </c>
      <c r="AW112" s="13" t="s">
        <v>38</v>
      </c>
      <c r="AX112" s="13" t="s">
        <v>77</v>
      </c>
      <c r="AY112" s="209" t="s">
        <v>176</v>
      </c>
    </row>
    <row r="113" spans="1:65" s="14" customFormat="1" ht="11.25">
      <c r="B113" s="210"/>
      <c r="C113" s="211"/>
      <c r="D113" s="201" t="s">
        <v>186</v>
      </c>
      <c r="E113" s="212" t="s">
        <v>21</v>
      </c>
      <c r="F113" s="213" t="s">
        <v>1377</v>
      </c>
      <c r="G113" s="211"/>
      <c r="H113" s="214">
        <v>130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186</v>
      </c>
      <c r="AU113" s="220" t="s">
        <v>87</v>
      </c>
      <c r="AV113" s="14" t="s">
        <v>87</v>
      </c>
      <c r="AW113" s="14" t="s">
        <v>38</v>
      </c>
      <c r="AX113" s="14" t="s">
        <v>77</v>
      </c>
      <c r="AY113" s="220" t="s">
        <v>176</v>
      </c>
    </row>
    <row r="114" spans="1:65" s="14" customFormat="1" ht="11.25">
      <c r="B114" s="210"/>
      <c r="C114" s="211"/>
      <c r="D114" s="201" t="s">
        <v>186</v>
      </c>
      <c r="E114" s="212" t="s">
        <v>21</v>
      </c>
      <c r="F114" s="213" t="s">
        <v>1380</v>
      </c>
      <c r="G114" s="211"/>
      <c r="H114" s="214">
        <v>130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186</v>
      </c>
      <c r="AU114" s="220" t="s">
        <v>87</v>
      </c>
      <c r="AV114" s="14" t="s">
        <v>87</v>
      </c>
      <c r="AW114" s="14" t="s">
        <v>38</v>
      </c>
      <c r="AX114" s="14" t="s">
        <v>77</v>
      </c>
      <c r="AY114" s="220" t="s">
        <v>176</v>
      </c>
    </row>
    <row r="115" spans="1:65" s="15" customFormat="1" ht="11.25">
      <c r="B115" s="221"/>
      <c r="C115" s="222"/>
      <c r="D115" s="201" t="s">
        <v>186</v>
      </c>
      <c r="E115" s="223" t="s">
        <v>21</v>
      </c>
      <c r="F115" s="224" t="s">
        <v>188</v>
      </c>
      <c r="G115" s="222"/>
      <c r="H115" s="225">
        <v>260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186</v>
      </c>
      <c r="AU115" s="231" t="s">
        <v>87</v>
      </c>
      <c r="AV115" s="15" t="s">
        <v>182</v>
      </c>
      <c r="AW115" s="15" t="s">
        <v>38</v>
      </c>
      <c r="AX115" s="15" t="s">
        <v>84</v>
      </c>
      <c r="AY115" s="231" t="s">
        <v>176</v>
      </c>
    </row>
    <row r="116" spans="1:65" s="2" customFormat="1" ht="16.5" customHeight="1">
      <c r="A116" s="36"/>
      <c r="B116" s="37"/>
      <c r="C116" s="181" t="s">
        <v>149</v>
      </c>
      <c r="D116" s="181" t="s">
        <v>178</v>
      </c>
      <c r="E116" s="182" t="s">
        <v>1520</v>
      </c>
      <c r="F116" s="183" t="s">
        <v>1521</v>
      </c>
      <c r="G116" s="184" t="s">
        <v>142</v>
      </c>
      <c r="H116" s="185">
        <v>208</v>
      </c>
      <c r="I116" s="186"/>
      <c r="J116" s="187">
        <f>ROUND(I116*H116,2)</f>
        <v>0</v>
      </c>
      <c r="K116" s="183" t="s">
        <v>21</v>
      </c>
      <c r="L116" s="41"/>
      <c r="M116" s="188" t="s">
        <v>21</v>
      </c>
      <c r="N116" s="189" t="s">
        <v>48</v>
      </c>
      <c r="O116" s="66"/>
      <c r="P116" s="190">
        <f>O116*H116</f>
        <v>0</v>
      </c>
      <c r="Q116" s="190">
        <v>0.03</v>
      </c>
      <c r="R116" s="190">
        <f>Q116*H116</f>
        <v>6.24</v>
      </c>
      <c r="S116" s="190">
        <v>0</v>
      </c>
      <c r="T116" s="19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182</v>
      </c>
      <c r="AT116" s="192" t="s">
        <v>178</v>
      </c>
      <c r="AU116" s="192" t="s">
        <v>87</v>
      </c>
      <c r="AY116" s="19" t="s">
        <v>176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" t="s">
        <v>84</v>
      </c>
      <c r="BK116" s="193">
        <f>ROUND(I116*H116,2)</f>
        <v>0</v>
      </c>
      <c r="BL116" s="19" t="s">
        <v>182</v>
      </c>
      <c r="BM116" s="192" t="s">
        <v>1522</v>
      </c>
    </row>
    <row r="117" spans="1:65" s="13" customFormat="1" ht="11.25">
      <c r="B117" s="199"/>
      <c r="C117" s="200"/>
      <c r="D117" s="201" t="s">
        <v>186</v>
      </c>
      <c r="E117" s="202" t="s">
        <v>21</v>
      </c>
      <c r="F117" s="203" t="s">
        <v>1523</v>
      </c>
      <c r="G117" s="200"/>
      <c r="H117" s="202" t="s">
        <v>21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186</v>
      </c>
      <c r="AU117" s="209" t="s">
        <v>87</v>
      </c>
      <c r="AV117" s="13" t="s">
        <v>84</v>
      </c>
      <c r="AW117" s="13" t="s">
        <v>38</v>
      </c>
      <c r="AX117" s="13" t="s">
        <v>77</v>
      </c>
      <c r="AY117" s="209" t="s">
        <v>176</v>
      </c>
    </row>
    <row r="118" spans="1:65" s="14" customFormat="1" ht="11.25">
      <c r="B118" s="210"/>
      <c r="C118" s="211"/>
      <c r="D118" s="201" t="s">
        <v>186</v>
      </c>
      <c r="E118" s="212" t="s">
        <v>21</v>
      </c>
      <c r="F118" s="213" t="s">
        <v>1524</v>
      </c>
      <c r="G118" s="211"/>
      <c r="H118" s="214">
        <v>104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186</v>
      </c>
      <c r="AU118" s="220" t="s">
        <v>87</v>
      </c>
      <c r="AV118" s="14" t="s">
        <v>87</v>
      </c>
      <c r="AW118" s="14" t="s">
        <v>38</v>
      </c>
      <c r="AX118" s="14" t="s">
        <v>77</v>
      </c>
      <c r="AY118" s="220" t="s">
        <v>176</v>
      </c>
    </row>
    <row r="119" spans="1:65" s="14" customFormat="1" ht="11.25">
      <c r="B119" s="210"/>
      <c r="C119" s="211"/>
      <c r="D119" s="201" t="s">
        <v>186</v>
      </c>
      <c r="E119" s="212" t="s">
        <v>21</v>
      </c>
      <c r="F119" s="213" t="s">
        <v>1525</v>
      </c>
      <c r="G119" s="211"/>
      <c r="H119" s="214">
        <v>104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186</v>
      </c>
      <c r="AU119" s="220" t="s">
        <v>87</v>
      </c>
      <c r="AV119" s="14" t="s">
        <v>87</v>
      </c>
      <c r="AW119" s="14" t="s">
        <v>38</v>
      </c>
      <c r="AX119" s="14" t="s">
        <v>77</v>
      </c>
      <c r="AY119" s="220" t="s">
        <v>176</v>
      </c>
    </row>
    <row r="120" spans="1:65" s="15" customFormat="1" ht="11.25">
      <c r="B120" s="221"/>
      <c r="C120" s="222"/>
      <c r="D120" s="201" t="s">
        <v>186</v>
      </c>
      <c r="E120" s="223" t="s">
        <v>21</v>
      </c>
      <c r="F120" s="224" t="s">
        <v>188</v>
      </c>
      <c r="G120" s="222"/>
      <c r="H120" s="225">
        <v>208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186</v>
      </c>
      <c r="AU120" s="231" t="s">
        <v>87</v>
      </c>
      <c r="AV120" s="15" t="s">
        <v>182</v>
      </c>
      <c r="AW120" s="15" t="s">
        <v>38</v>
      </c>
      <c r="AX120" s="15" t="s">
        <v>84</v>
      </c>
      <c r="AY120" s="231" t="s">
        <v>176</v>
      </c>
    </row>
    <row r="121" spans="1:65" s="2" customFormat="1" ht="16.5" customHeight="1">
      <c r="A121" s="36"/>
      <c r="B121" s="37"/>
      <c r="C121" s="181" t="s">
        <v>215</v>
      </c>
      <c r="D121" s="181" t="s">
        <v>178</v>
      </c>
      <c r="E121" s="182" t="s">
        <v>1474</v>
      </c>
      <c r="F121" s="183" t="s">
        <v>1475</v>
      </c>
      <c r="G121" s="184" t="s">
        <v>298</v>
      </c>
      <c r="H121" s="185">
        <v>312</v>
      </c>
      <c r="I121" s="186"/>
      <c r="J121" s="187">
        <f>ROUND(I121*H121,2)</f>
        <v>0</v>
      </c>
      <c r="K121" s="183" t="s">
        <v>1389</v>
      </c>
      <c r="L121" s="41"/>
      <c r="M121" s="188" t="s">
        <v>21</v>
      </c>
      <c r="N121" s="189" t="s">
        <v>48</v>
      </c>
      <c r="O121" s="6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182</v>
      </c>
      <c r="AT121" s="192" t="s">
        <v>178</v>
      </c>
      <c r="AU121" s="192" t="s">
        <v>87</v>
      </c>
      <c r="AY121" s="19" t="s">
        <v>176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84</v>
      </c>
      <c r="BK121" s="193">
        <f>ROUND(I121*H121,2)</f>
        <v>0</v>
      </c>
      <c r="BL121" s="19" t="s">
        <v>182</v>
      </c>
      <c r="BM121" s="192" t="s">
        <v>1526</v>
      </c>
    </row>
    <row r="122" spans="1:65" s="2" customFormat="1" ht="11.25">
      <c r="A122" s="36"/>
      <c r="B122" s="37"/>
      <c r="C122" s="38"/>
      <c r="D122" s="194" t="s">
        <v>184</v>
      </c>
      <c r="E122" s="38"/>
      <c r="F122" s="195" t="s">
        <v>1477</v>
      </c>
      <c r="G122" s="38"/>
      <c r="H122" s="38"/>
      <c r="I122" s="196"/>
      <c r="J122" s="38"/>
      <c r="K122" s="38"/>
      <c r="L122" s="41"/>
      <c r="M122" s="197"/>
      <c r="N122" s="198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184</v>
      </c>
      <c r="AU122" s="19" t="s">
        <v>87</v>
      </c>
    </row>
    <row r="123" spans="1:65" s="13" customFormat="1" ht="11.25">
      <c r="B123" s="199"/>
      <c r="C123" s="200"/>
      <c r="D123" s="201" t="s">
        <v>186</v>
      </c>
      <c r="E123" s="202" t="s">
        <v>21</v>
      </c>
      <c r="F123" s="203" t="s">
        <v>1527</v>
      </c>
      <c r="G123" s="200"/>
      <c r="H123" s="202" t="s">
        <v>21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186</v>
      </c>
      <c r="AU123" s="209" t="s">
        <v>87</v>
      </c>
      <c r="AV123" s="13" t="s">
        <v>84</v>
      </c>
      <c r="AW123" s="13" t="s">
        <v>38</v>
      </c>
      <c r="AX123" s="13" t="s">
        <v>77</v>
      </c>
      <c r="AY123" s="209" t="s">
        <v>176</v>
      </c>
    </row>
    <row r="124" spans="1:65" s="14" customFormat="1" ht="11.25">
      <c r="B124" s="210"/>
      <c r="C124" s="211"/>
      <c r="D124" s="201" t="s">
        <v>186</v>
      </c>
      <c r="E124" s="212" t="s">
        <v>21</v>
      </c>
      <c r="F124" s="213" t="s">
        <v>1528</v>
      </c>
      <c r="G124" s="211"/>
      <c r="H124" s="214">
        <v>156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186</v>
      </c>
      <c r="AU124" s="220" t="s">
        <v>87</v>
      </c>
      <c r="AV124" s="14" t="s">
        <v>87</v>
      </c>
      <c r="AW124" s="14" t="s">
        <v>38</v>
      </c>
      <c r="AX124" s="14" t="s">
        <v>77</v>
      </c>
      <c r="AY124" s="220" t="s">
        <v>176</v>
      </c>
    </row>
    <row r="125" spans="1:65" s="14" customFormat="1" ht="11.25">
      <c r="B125" s="210"/>
      <c r="C125" s="211"/>
      <c r="D125" s="201" t="s">
        <v>186</v>
      </c>
      <c r="E125" s="212" t="s">
        <v>21</v>
      </c>
      <c r="F125" s="213" t="s">
        <v>1529</v>
      </c>
      <c r="G125" s="211"/>
      <c r="H125" s="214">
        <v>156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186</v>
      </c>
      <c r="AU125" s="220" t="s">
        <v>87</v>
      </c>
      <c r="AV125" s="14" t="s">
        <v>87</v>
      </c>
      <c r="AW125" s="14" t="s">
        <v>38</v>
      </c>
      <c r="AX125" s="14" t="s">
        <v>77</v>
      </c>
      <c r="AY125" s="220" t="s">
        <v>176</v>
      </c>
    </row>
    <row r="126" spans="1:65" s="15" customFormat="1" ht="11.25">
      <c r="B126" s="221"/>
      <c r="C126" s="222"/>
      <c r="D126" s="201" t="s">
        <v>186</v>
      </c>
      <c r="E126" s="223" t="s">
        <v>1382</v>
      </c>
      <c r="F126" s="224" t="s">
        <v>188</v>
      </c>
      <c r="G126" s="222"/>
      <c r="H126" s="225">
        <v>312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186</v>
      </c>
      <c r="AU126" s="231" t="s">
        <v>87</v>
      </c>
      <c r="AV126" s="15" t="s">
        <v>182</v>
      </c>
      <c r="AW126" s="15" t="s">
        <v>38</v>
      </c>
      <c r="AX126" s="15" t="s">
        <v>84</v>
      </c>
      <c r="AY126" s="231" t="s">
        <v>176</v>
      </c>
    </row>
    <row r="127" spans="1:65" s="2" customFormat="1" ht="16.5" customHeight="1">
      <c r="A127" s="36"/>
      <c r="B127" s="37"/>
      <c r="C127" s="181" t="s">
        <v>223</v>
      </c>
      <c r="D127" s="181" t="s">
        <v>178</v>
      </c>
      <c r="E127" s="182" t="s">
        <v>1481</v>
      </c>
      <c r="F127" s="183" t="s">
        <v>1482</v>
      </c>
      <c r="G127" s="184" t="s">
        <v>298</v>
      </c>
      <c r="H127" s="185">
        <v>312</v>
      </c>
      <c r="I127" s="186"/>
      <c r="J127" s="187">
        <f>ROUND(I127*H127,2)</f>
        <v>0</v>
      </c>
      <c r="K127" s="183" t="s">
        <v>1389</v>
      </c>
      <c r="L127" s="41"/>
      <c r="M127" s="188" t="s">
        <v>21</v>
      </c>
      <c r="N127" s="189" t="s">
        <v>48</v>
      </c>
      <c r="O127" s="66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182</v>
      </c>
      <c r="AT127" s="192" t="s">
        <v>178</v>
      </c>
      <c r="AU127" s="192" t="s">
        <v>87</v>
      </c>
      <c r="AY127" s="19" t="s">
        <v>176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9" t="s">
        <v>84</v>
      </c>
      <c r="BK127" s="193">
        <f>ROUND(I127*H127,2)</f>
        <v>0</v>
      </c>
      <c r="BL127" s="19" t="s">
        <v>182</v>
      </c>
      <c r="BM127" s="192" t="s">
        <v>1530</v>
      </c>
    </row>
    <row r="128" spans="1:65" s="2" customFormat="1" ht="11.25">
      <c r="A128" s="36"/>
      <c r="B128" s="37"/>
      <c r="C128" s="38"/>
      <c r="D128" s="194" t="s">
        <v>184</v>
      </c>
      <c r="E128" s="38"/>
      <c r="F128" s="195" t="s">
        <v>1484</v>
      </c>
      <c r="G128" s="38"/>
      <c r="H128" s="38"/>
      <c r="I128" s="196"/>
      <c r="J128" s="38"/>
      <c r="K128" s="38"/>
      <c r="L128" s="41"/>
      <c r="M128" s="197"/>
      <c r="N128" s="198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184</v>
      </c>
      <c r="AU128" s="19" t="s">
        <v>87</v>
      </c>
    </row>
    <row r="129" spans="1:65" s="13" customFormat="1" ht="11.25">
      <c r="B129" s="199"/>
      <c r="C129" s="200"/>
      <c r="D129" s="201" t="s">
        <v>186</v>
      </c>
      <c r="E129" s="202" t="s">
        <v>21</v>
      </c>
      <c r="F129" s="203" t="s">
        <v>1527</v>
      </c>
      <c r="G129" s="200"/>
      <c r="H129" s="202" t="s">
        <v>21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186</v>
      </c>
      <c r="AU129" s="209" t="s">
        <v>87</v>
      </c>
      <c r="AV129" s="13" t="s">
        <v>84</v>
      </c>
      <c r="AW129" s="13" t="s">
        <v>38</v>
      </c>
      <c r="AX129" s="13" t="s">
        <v>77</v>
      </c>
      <c r="AY129" s="209" t="s">
        <v>176</v>
      </c>
    </row>
    <row r="130" spans="1:65" s="14" customFormat="1" ht="11.25">
      <c r="B130" s="210"/>
      <c r="C130" s="211"/>
      <c r="D130" s="201" t="s">
        <v>186</v>
      </c>
      <c r="E130" s="212" t="s">
        <v>21</v>
      </c>
      <c r="F130" s="213" t="s">
        <v>1382</v>
      </c>
      <c r="G130" s="211"/>
      <c r="H130" s="214">
        <v>312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186</v>
      </c>
      <c r="AU130" s="220" t="s">
        <v>87</v>
      </c>
      <c r="AV130" s="14" t="s">
        <v>87</v>
      </c>
      <c r="AW130" s="14" t="s">
        <v>38</v>
      </c>
      <c r="AX130" s="14" t="s">
        <v>77</v>
      </c>
      <c r="AY130" s="220" t="s">
        <v>176</v>
      </c>
    </row>
    <row r="131" spans="1:65" s="15" customFormat="1" ht="11.25">
      <c r="B131" s="221"/>
      <c r="C131" s="222"/>
      <c r="D131" s="201" t="s">
        <v>186</v>
      </c>
      <c r="E131" s="223" t="s">
        <v>21</v>
      </c>
      <c r="F131" s="224" t="s">
        <v>188</v>
      </c>
      <c r="G131" s="222"/>
      <c r="H131" s="225">
        <v>312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186</v>
      </c>
      <c r="AU131" s="231" t="s">
        <v>87</v>
      </c>
      <c r="AV131" s="15" t="s">
        <v>182</v>
      </c>
      <c r="AW131" s="15" t="s">
        <v>38</v>
      </c>
      <c r="AX131" s="15" t="s">
        <v>84</v>
      </c>
      <c r="AY131" s="231" t="s">
        <v>176</v>
      </c>
    </row>
    <row r="132" spans="1:65" s="2" customFormat="1" ht="16.5" customHeight="1">
      <c r="A132" s="36"/>
      <c r="B132" s="37"/>
      <c r="C132" s="181" t="s">
        <v>221</v>
      </c>
      <c r="D132" s="181" t="s">
        <v>178</v>
      </c>
      <c r="E132" s="182" t="s">
        <v>1485</v>
      </c>
      <c r="F132" s="183" t="s">
        <v>1486</v>
      </c>
      <c r="G132" s="184" t="s">
        <v>298</v>
      </c>
      <c r="H132" s="185">
        <v>312</v>
      </c>
      <c r="I132" s="186"/>
      <c r="J132" s="187">
        <f>ROUND(I132*H132,2)</f>
        <v>0</v>
      </c>
      <c r="K132" s="183" t="s">
        <v>1389</v>
      </c>
      <c r="L132" s="41"/>
      <c r="M132" s="188" t="s">
        <v>21</v>
      </c>
      <c r="N132" s="189" t="s">
        <v>48</v>
      </c>
      <c r="O132" s="66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182</v>
      </c>
      <c r="AT132" s="192" t="s">
        <v>178</v>
      </c>
      <c r="AU132" s="192" t="s">
        <v>87</v>
      </c>
      <c r="AY132" s="19" t="s">
        <v>176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9" t="s">
        <v>84</v>
      </c>
      <c r="BK132" s="193">
        <f>ROUND(I132*H132,2)</f>
        <v>0</v>
      </c>
      <c r="BL132" s="19" t="s">
        <v>182</v>
      </c>
      <c r="BM132" s="192" t="s">
        <v>1531</v>
      </c>
    </row>
    <row r="133" spans="1:65" s="2" customFormat="1" ht="11.25">
      <c r="A133" s="36"/>
      <c r="B133" s="37"/>
      <c r="C133" s="38"/>
      <c r="D133" s="194" t="s">
        <v>184</v>
      </c>
      <c r="E133" s="38"/>
      <c r="F133" s="195" t="s">
        <v>1488</v>
      </c>
      <c r="G133" s="38"/>
      <c r="H133" s="38"/>
      <c r="I133" s="196"/>
      <c r="J133" s="38"/>
      <c r="K133" s="38"/>
      <c r="L133" s="41"/>
      <c r="M133" s="197"/>
      <c r="N133" s="198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184</v>
      </c>
      <c r="AU133" s="19" t="s">
        <v>87</v>
      </c>
    </row>
    <row r="134" spans="1:65" s="13" customFormat="1" ht="11.25">
      <c r="B134" s="199"/>
      <c r="C134" s="200"/>
      <c r="D134" s="201" t="s">
        <v>186</v>
      </c>
      <c r="E134" s="202" t="s">
        <v>21</v>
      </c>
      <c r="F134" s="203" t="s">
        <v>1527</v>
      </c>
      <c r="G134" s="200"/>
      <c r="H134" s="202" t="s">
        <v>21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186</v>
      </c>
      <c r="AU134" s="209" t="s">
        <v>87</v>
      </c>
      <c r="AV134" s="13" t="s">
        <v>84</v>
      </c>
      <c r="AW134" s="13" t="s">
        <v>38</v>
      </c>
      <c r="AX134" s="13" t="s">
        <v>77</v>
      </c>
      <c r="AY134" s="209" t="s">
        <v>176</v>
      </c>
    </row>
    <row r="135" spans="1:65" s="13" customFormat="1" ht="11.25">
      <c r="B135" s="199"/>
      <c r="C135" s="200"/>
      <c r="D135" s="201" t="s">
        <v>186</v>
      </c>
      <c r="E135" s="202" t="s">
        <v>21</v>
      </c>
      <c r="F135" s="203" t="s">
        <v>1489</v>
      </c>
      <c r="G135" s="200"/>
      <c r="H135" s="202" t="s">
        <v>21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186</v>
      </c>
      <c r="AU135" s="209" t="s">
        <v>87</v>
      </c>
      <c r="AV135" s="13" t="s">
        <v>84</v>
      </c>
      <c r="AW135" s="13" t="s">
        <v>38</v>
      </c>
      <c r="AX135" s="13" t="s">
        <v>77</v>
      </c>
      <c r="AY135" s="209" t="s">
        <v>176</v>
      </c>
    </row>
    <row r="136" spans="1:65" s="14" customFormat="1" ht="11.25">
      <c r="B136" s="210"/>
      <c r="C136" s="211"/>
      <c r="D136" s="201" t="s">
        <v>186</v>
      </c>
      <c r="E136" s="212" t="s">
        <v>21</v>
      </c>
      <c r="F136" s="213" t="s">
        <v>1490</v>
      </c>
      <c r="G136" s="211"/>
      <c r="H136" s="214">
        <v>312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186</v>
      </c>
      <c r="AU136" s="220" t="s">
        <v>87</v>
      </c>
      <c r="AV136" s="14" t="s">
        <v>87</v>
      </c>
      <c r="AW136" s="14" t="s">
        <v>38</v>
      </c>
      <c r="AX136" s="14" t="s">
        <v>77</v>
      </c>
      <c r="AY136" s="220" t="s">
        <v>176</v>
      </c>
    </row>
    <row r="137" spans="1:65" s="15" customFormat="1" ht="11.25">
      <c r="B137" s="221"/>
      <c r="C137" s="222"/>
      <c r="D137" s="201" t="s">
        <v>186</v>
      </c>
      <c r="E137" s="223" t="s">
        <v>21</v>
      </c>
      <c r="F137" s="224" t="s">
        <v>188</v>
      </c>
      <c r="G137" s="222"/>
      <c r="H137" s="225">
        <v>312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186</v>
      </c>
      <c r="AU137" s="231" t="s">
        <v>87</v>
      </c>
      <c r="AV137" s="15" t="s">
        <v>182</v>
      </c>
      <c r="AW137" s="15" t="s">
        <v>38</v>
      </c>
      <c r="AX137" s="15" t="s">
        <v>84</v>
      </c>
      <c r="AY137" s="231" t="s">
        <v>176</v>
      </c>
    </row>
    <row r="138" spans="1:65" s="12" customFormat="1" ht="22.9" customHeight="1">
      <c r="B138" s="165"/>
      <c r="C138" s="166"/>
      <c r="D138" s="167" t="s">
        <v>76</v>
      </c>
      <c r="E138" s="179" t="s">
        <v>561</v>
      </c>
      <c r="F138" s="179" t="s">
        <v>562</v>
      </c>
      <c r="G138" s="166"/>
      <c r="H138" s="166"/>
      <c r="I138" s="169"/>
      <c r="J138" s="180">
        <f>BK138</f>
        <v>0</v>
      </c>
      <c r="K138" s="166"/>
      <c r="L138" s="171"/>
      <c r="M138" s="172"/>
      <c r="N138" s="173"/>
      <c r="O138" s="173"/>
      <c r="P138" s="174">
        <f>SUM(P139:P143)</f>
        <v>0</v>
      </c>
      <c r="Q138" s="173"/>
      <c r="R138" s="174">
        <f>SUM(R139:R143)</f>
        <v>0</v>
      </c>
      <c r="S138" s="173"/>
      <c r="T138" s="175">
        <f>SUM(T139:T143)</f>
        <v>0</v>
      </c>
      <c r="AR138" s="176" t="s">
        <v>84</v>
      </c>
      <c r="AT138" s="177" t="s">
        <v>76</v>
      </c>
      <c r="AU138" s="177" t="s">
        <v>84</v>
      </c>
      <c r="AY138" s="176" t="s">
        <v>176</v>
      </c>
      <c r="BK138" s="178">
        <f>SUM(BK139:BK143)</f>
        <v>0</v>
      </c>
    </row>
    <row r="139" spans="1:65" s="2" customFormat="1" ht="24.2" customHeight="1">
      <c r="A139" s="36"/>
      <c r="B139" s="37"/>
      <c r="C139" s="181" t="s">
        <v>233</v>
      </c>
      <c r="D139" s="181" t="s">
        <v>178</v>
      </c>
      <c r="E139" s="182" t="s">
        <v>1532</v>
      </c>
      <c r="F139" s="183" t="s">
        <v>1533</v>
      </c>
      <c r="G139" s="184" t="s">
        <v>566</v>
      </c>
      <c r="H139" s="185">
        <v>6.2450000000000001</v>
      </c>
      <c r="I139" s="186"/>
      <c r="J139" s="187">
        <f>ROUND(I139*H139,2)</f>
        <v>0</v>
      </c>
      <c r="K139" s="183" t="s">
        <v>1389</v>
      </c>
      <c r="L139" s="41"/>
      <c r="M139" s="188" t="s">
        <v>21</v>
      </c>
      <c r="N139" s="189" t="s">
        <v>48</v>
      </c>
      <c r="O139" s="66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182</v>
      </c>
      <c r="AT139" s="192" t="s">
        <v>178</v>
      </c>
      <c r="AU139" s="192" t="s">
        <v>87</v>
      </c>
      <c r="AY139" s="19" t="s">
        <v>176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9" t="s">
        <v>84</v>
      </c>
      <c r="BK139" s="193">
        <f>ROUND(I139*H139,2)</f>
        <v>0</v>
      </c>
      <c r="BL139" s="19" t="s">
        <v>182</v>
      </c>
      <c r="BM139" s="192" t="s">
        <v>1534</v>
      </c>
    </row>
    <row r="140" spans="1:65" s="2" customFormat="1" ht="11.25">
      <c r="A140" s="36"/>
      <c r="B140" s="37"/>
      <c r="C140" s="38"/>
      <c r="D140" s="194" t="s">
        <v>184</v>
      </c>
      <c r="E140" s="38"/>
      <c r="F140" s="195" t="s">
        <v>1535</v>
      </c>
      <c r="G140" s="38"/>
      <c r="H140" s="38"/>
      <c r="I140" s="196"/>
      <c r="J140" s="38"/>
      <c r="K140" s="38"/>
      <c r="L140" s="41"/>
      <c r="M140" s="197"/>
      <c r="N140" s="198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184</v>
      </c>
      <c r="AU140" s="19" t="s">
        <v>87</v>
      </c>
    </row>
    <row r="141" spans="1:65" s="2" customFormat="1" ht="33" customHeight="1">
      <c r="A141" s="36"/>
      <c r="B141" s="37"/>
      <c r="C141" s="181" t="s">
        <v>237</v>
      </c>
      <c r="D141" s="181" t="s">
        <v>178</v>
      </c>
      <c r="E141" s="182" t="s">
        <v>1536</v>
      </c>
      <c r="F141" s="183" t="s">
        <v>1537</v>
      </c>
      <c r="G141" s="184" t="s">
        <v>566</v>
      </c>
      <c r="H141" s="185">
        <v>12.49</v>
      </c>
      <c r="I141" s="186"/>
      <c r="J141" s="187">
        <f>ROUND(I141*H141,2)</f>
        <v>0</v>
      </c>
      <c r="K141" s="183" t="s">
        <v>1389</v>
      </c>
      <c r="L141" s="41"/>
      <c r="M141" s="188" t="s">
        <v>21</v>
      </c>
      <c r="N141" s="189" t="s">
        <v>48</v>
      </c>
      <c r="O141" s="6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182</v>
      </c>
      <c r="AT141" s="192" t="s">
        <v>178</v>
      </c>
      <c r="AU141" s="192" t="s">
        <v>87</v>
      </c>
      <c r="AY141" s="19" t="s">
        <v>176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9" t="s">
        <v>84</v>
      </c>
      <c r="BK141" s="193">
        <f>ROUND(I141*H141,2)</f>
        <v>0</v>
      </c>
      <c r="BL141" s="19" t="s">
        <v>182</v>
      </c>
      <c r="BM141" s="192" t="s">
        <v>1538</v>
      </c>
    </row>
    <row r="142" spans="1:65" s="2" customFormat="1" ht="11.25">
      <c r="A142" s="36"/>
      <c r="B142" s="37"/>
      <c r="C142" s="38"/>
      <c r="D142" s="194" t="s">
        <v>184</v>
      </c>
      <c r="E142" s="38"/>
      <c r="F142" s="195" t="s">
        <v>1539</v>
      </c>
      <c r="G142" s="38"/>
      <c r="H142" s="38"/>
      <c r="I142" s="196"/>
      <c r="J142" s="38"/>
      <c r="K142" s="38"/>
      <c r="L142" s="41"/>
      <c r="M142" s="197"/>
      <c r="N142" s="198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184</v>
      </c>
      <c r="AU142" s="19" t="s">
        <v>87</v>
      </c>
    </row>
    <row r="143" spans="1:65" s="14" customFormat="1" ht="11.25">
      <c r="B143" s="210"/>
      <c r="C143" s="211"/>
      <c r="D143" s="201" t="s">
        <v>186</v>
      </c>
      <c r="E143" s="211"/>
      <c r="F143" s="213" t="s">
        <v>1540</v>
      </c>
      <c r="G143" s="211"/>
      <c r="H143" s="214">
        <v>12.49</v>
      </c>
      <c r="I143" s="215"/>
      <c r="J143" s="211"/>
      <c r="K143" s="211"/>
      <c r="L143" s="216"/>
      <c r="M143" s="260"/>
      <c r="N143" s="261"/>
      <c r="O143" s="261"/>
      <c r="P143" s="261"/>
      <c r="Q143" s="261"/>
      <c r="R143" s="261"/>
      <c r="S143" s="261"/>
      <c r="T143" s="262"/>
      <c r="AT143" s="220" t="s">
        <v>186</v>
      </c>
      <c r="AU143" s="220" t="s">
        <v>87</v>
      </c>
      <c r="AV143" s="14" t="s">
        <v>87</v>
      </c>
      <c r="AW143" s="14" t="s">
        <v>4</v>
      </c>
      <c r="AX143" s="14" t="s">
        <v>84</v>
      </c>
      <c r="AY143" s="220" t="s">
        <v>176</v>
      </c>
    </row>
    <row r="144" spans="1:65" s="2" customFormat="1" ht="6.95" customHeight="1">
      <c r="A144" s="36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41"/>
      <c r="M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</row>
  </sheetData>
  <sheetProtection algorithmName="SHA-512" hashValue="DFyAAO9R2i22nKM+9dHkhG9kCY9/Nz/HDRxGtATBk+ZcNAC7FaVyydQ4vbgxvMQx7CE2zTssQsdg7sR601xOrg==" saltValue="nIGZE6AZ+5IvuKSbQLWITukv2sP1JKA4MROxsMbWUat6yBk6vnW9G7z6jefiiI94whuscSvL6CmRw5Gd1snZqg==" spinCount="100000" sheet="1" objects="1" scenarios="1" formatColumns="0" formatRows="0" autoFilter="0"/>
  <autoFilter ref="C87:K143" xr:uid="{00000000-0009-0000-0000-00000A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9" r:id="rId1" xr:uid="{00000000-0004-0000-0A00-000000000000}"/>
    <hyperlink ref="F105" r:id="rId2" xr:uid="{00000000-0004-0000-0A00-000001000000}"/>
    <hyperlink ref="F111" r:id="rId3" xr:uid="{00000000-0004-0000-0A00-000002000000}"/>
    <hyperlink ref="F122" r:id="rId4" xr:uid="{00000000-0004-0000-0A00-000003000000}"/>
    <hyperlink ref="F128" r:id="rId5" xr:uid="{00000000-0004-0000-0A00-000004000000}"/>
    <hyperlink ref="F133" r:id="rId6" xr:uid="{00000000-0004-0000-0A00-000005000000}"/>
    <hyperlink ref="F140" r:id="rId7" xr:uid="{00000000-0004-0000-0A00-000006000000}"/>
    <hyperlink ref="F142" r:id="rId8" xr:uid="{00000000-0004-0000-0A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92"/>
  <sheetViews>
    <sheetView showGridLines="0" workbookViewId="0">
      <selection activeCell="E9" sqref="E9:H9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128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</row>
    <row r="4" spans="1:46" s="1" customFormat="1" ht="24.95" customHeight="1">
      <c r="B4" s="22"/>
      <c r="D4" s="113" t="s">
        <v>136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6" t="str">
        <f>'Rekapitulace stavby'!K6</f>
        <v>Výstavba vodních nádrží MVN3 a MVN4 v k. ú. Bedřichov u Horní Stropnice</v>
      </c>
      <c r="F7" s="407"/>
      <c r="G7" s="407"/>
      <c r="H7" s="407"/>
      <c r="L7" s="22"/>
    </row>
    <row r="8" spans="1:46" s="2" customFormat="1" ht="12" customHeight="1">
      <c r="A8" s="36"/>
      <c r="B8" s="41"/>
      <c r="C8" s="36"/>
      <c r="D8" s="115" t="s">
        <v>150</v>
      </c>
      <c r="E8" s="36"/>
      <c r="F8" s="36"/>
      <c r="G8" s="36"/>
      <c r="H8" s="36"/>
      <c r="I8" s="36"/>
      <c r="J8" s="36"/>
      <c r="K8" s="36"/>
      <c r="L8" s="11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409" t="s">
        <v>1541</v>
      </c>
      <c r="F9" s="408"/>
      <c r="G9" s="408"/>
      <c r="H9" s="408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5" t="s">
        <v>18</v>
      </c>
      <c r="E11" s="36"/>
      <c r="F11" s="105" t="s">
        <v>21</v>
      </c>
      <c r="G11" s="36"/>
      <c r="H11" s="36"/>
      <c r="I11" s="115" t="s">
        <v>20</v>
      </c>
      <c r="J11" s="105" t="s">
        <v>21</v>
      </c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5" t="s">
        <v>22</v>
      </c>
      <c r="E12" s="36"/>
      <c r="F12" s="105" t="s">
        <v>40</v>
      </c>
      <c r="G12" s="36"/>
      <c r="H12" s="36"/>
      <c r="I12" s="115" t="s">
        <v>24</v>
      </c>
      <c r="J12" s="117" t="str">
        <f>'Rekapitulace stavby'!AN8</f>
        <v>6. 4. 2021</v>
      </c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26</v>
      </c>
      <c r="E14" s="36"/>
      <c r="F14" s="36"/>
      <c r="G14" s="36"/>
      <c r="H14" s="36"/>
      <c r="I14" s="115" t="s">
        <v>27</v>
      </c>
      <c r="J14" s="105" t="s">
        <v>28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29</v>
      </c>
      <c r="F15" s="36"/>
      <c r="G15" s="36"/>
      <c r="H15" s="36"/>
      <c r="I15" s="115" t="s">
        <v>30</v>
      </c>
      <c r="J15" s="105" t="s">
        <v>31</v>
      </c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5" t="s">
        <v>32</v>
      </c>
      <c r="E17" s="36"/>
      <c r="F17" s="36"/>
      <c r="G17" s="36"/>
      <c r="H17" s="36"/>
      <c r="I17" s="115" t="s">
        <v>27</v>
      </c>
      <c r="J17" s="32" t="str">
        <f>'Rekapitulace stavby'!AN13</f>
        <v>Vyplň údaj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10" t="str">
        <f>'Rekapitulace stavby'!E14</f>
        <v>Vyplň údaj</v>
      </c>
      <c r="F18" s="411"/>
      <c r="G18" s="411"/>
      <c r="H18" s="411"/>
      <c r="I18" s="115" t="s">
        <v>30</v>
      </c>
      <c r="J18" s="32" t="str">
        <f>'Rekapitulace stavby'!AN14</f>
        <v>Vyplň údaj</v>
      </c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5" t="s">
        <v>34</v>
      </c>
      <c r="E20" s="36"/>
      <c r="F20" s="36"/>
      <c r="G20" s="36"/>
      <c r="H20" s="36"/>
      <c r="I20" s="115" t="s">
        <v>27</v>
      </c>
      <c r="J20" s="105" t="s">
        <v>35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36</v>
      </c>
      <c r="F21" s="36"/>
      <c r="G21" s="36"/>
      <c r="H21" s="36"/>
      <c r="I21" s="115" t="s">
        <v>30</v>
      </c>
      <c r="J21" s="105" t="s">
        <v>37</v>
      </c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5" t="s">
        <v>39</v>
      </c>
      <c r="E23" s="36"/>
      <c r="F23" s="36"/>
      <c r="G23" s="36"/>
      <c r="H23" s="36"/>
      <c r="I23" s="115" t="s">
        <v>27</v>
      </c>
      <c r="J23" s="105" t="str">
        <f>IF('Rekapitulace stavby'!AN19="","",'Rekapitulace stavby'!AN19)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5" t="s">
        <v>30</v>
      </c>
      <c r="J24" s="105" t="str">
        <f>IF('Rekapitulace stavby'!AN20="","",'Rekapitulace stavby'!AN20)</f>
        <v/>
      </c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5" t="s">
        <v>41</v>
      </c>
      <c r="E26" s="36"/>
      <c r="F26" s="36"/>
      <c r="G26" s="36"/>
      <c r="H26" s="36"/>
      <c r="I26" s="36"/>
      <c r="J26" s="36"/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8"/>
      <c r="B27" s="119"/>
      <c r="C27" s="118"/>
      <c r="D27" s="118"/>
      <c r="E27" s="412" t="s">
        <v>21</v>
      </c>
      <c r="F27" s="412"/>
      <c r="G27" s="412"/>
      <c r="H27" s="41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1"/>
      <c r="E29" s="121"/>
      <c r="F29" s="121"/>
      <c r="G29" s="121"/>
      <c r="H29" s="121"/>
      <c r="I29" s="121"/>
      <c r="J29" s="121"/>
      <c r="K29" s="121"/>
      <c r="L29" s="11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43</v>
      </c>
      <c r="E30" s="36"/>
      <c r="F30" s="36"/>
      <c r="G30" s="36"/>
      <c r="H30" s="36"/>
      <c r="I30" s="36"/>
      <c r="J30" s="123">
        <f>ROUND(J80, 2)</f>
        <v>0</v>
      </c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45</v>
      </c>
      <c r="G32" s="36"/>
      <c r="H32" s="36"/>
      <c r="I32" s="124" t="s">
        <v>44</v>
      </c>
      <c r="J32" s="124" t="s">
        <v>46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47</v>
      </c>
      <c r="E33" s="115" t="s">
        <v>48</v>
      </c>
      <c r="F33" s="126">
        <f>ROUND((SUM(BE80:BE91)),  2)</f>
        <v>0</v>
      </c>
      <c r="G33" s="36"/>
      <c r="H33" s="36"/>
      <c r="I33" s="127">
        <v>0.21</v>
      </c>
      <c r="J33" s="126">
        <f>ROUND(((SUM(BE80:BE91))*I33),  2)</f>
        <v>0</v>
      </c>
      <c r="K33" s="36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5" t="s">
        <v>49</v>
      </c>
      <c r="F34" s="126">
        <f>ROUND((SUM(BF80:BF91)),  2)</f>
        <v>0</v>
      </c>
      <c r="G34" s="36"/>
      <c r="H34" s="36"/>
      <c r="I34" s="127">
        <v>0.15</v>
      </c>
      <c r="J34" s="126">
        <f>ROUND(((SUM(BF80:BF91))*I34),  2)</f>
        <v>0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5" t="s">
        <v>50</v>
      </c>
      <c r="F35" s="126">
        <f>ROUND((SUM(BG80:BG91)),  2)</f>
        <v>0</v>
      </c>
      <c r="G35" s="36"/>
      <c r="H35" s="36"/>
      <c r="I35" s="127">
        <v>0.21</v>
      </c>
      <c r="J35" s="126">
        <f>0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5" t="s">
        <v>51</v>
      </c>
      <c r="F36" s="126">
        <f>ROUND((SUM(BH80:BH91)),  2)</f>
        <v>0</v>
      </c>
      <c r="G36" s="36"/>
      <c r="H36" s="36"/>
      <c r="I36" s="127">
        <v>0.15</v>
      </c>
      <c r="J36" s="126">
        <f>0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52</v>
      </c>
      <c r="F37" s="126">
        <f>ROUND((SUM(BI80:BI91)),  2)</f>
        <v>0</v>
      </c>
      <c r="G37" s="36"/>
      <c r="H37" s="36"/>
      <c r="I37" s="127">
        <v>0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53</v>
      </c>
      <c r="E39" s="130"/>
      <c r="F39" s="130"/>
      <c r="G39" s="131" t="s">
        <v>54</v>
      </c>
      <c r="H39" s="132" t="s">
        <v>55</v>
      </c>
      <c r="I39" s="130"/>
      <c r="J39" s="133">
        <f>SUM(J30:J37)</f>
        <v>0</v>
      </c>
      <c r="K39" s="134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5"/>
      <c r="C40" s="136"/>
      <c r="D40" s="136"/>
      <c r="E40" s="136"/>
      <c r="F40" s="136"/>
      <c r="G40" s="136"/>
      <c r="H40" s="136"/>
      <c r="I40" s="136"/>
      <c r="J40" s="136"/>
      <c r="K40" s="1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7"/>
      <c r="C44" s="138"/>
      <c r="D44" s="138"/>
      <c r="E44" s="138"/>
      <c r="F44" s="138"/>
      <c r="G44" s="138"/>
      <c r="H44" s="138"/>
      <c r="I44" s="138"/>
      <c r="J44" s="138"/>
      <c r="K44" s="138"/>
      <c r="L44" s="11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155</v>
      </c>
      <c r="D45" s="38"/>
      <c r="E45" s="38"/>
      <c r="F45" s="38"/>
      <c r="G45" s="38"/>
      <c r="H45" s="38"/>
      <c r="I45" s="38"/>
      <c r="J45" s="38"/>
      <c r="K45" s="38"/>
      <c r="L45" s="11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13" t="str">
        <f>E7</f>
        <v>Výstavba vodních nádrží MVN3 a MVN4 v k. ú. Bedřichov u Horní Stropnice</v>
      </c>
      <c r="F48" s="414"/>
      <c r="G48" s="414"/>
      <c r="H48" s="414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150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7" t="str">
        <f>E9</f>
        <v>VON - Vedlejší a ostatní náklady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 xml:space="preserve"> </v>
      </c>
      <c r="G52" s="38"/>
      <c r="H52" s="38"/>
      <c r="I52" s="31" t="s">
        <v>24</v>
      </c>
      <c r="J52" s="61" t="str">
        <f>IF(J12="","",J12)</f>
        <v>6. 4. 2021</v>
      </c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26</v>
      </c>
      <c r="D54" s="38"/>
      <c r="E54" s="38"/>
      <c r="F54" s="29" t="str">
        <f>E15</f>
        <v>SPÚ, KPÚ pro Jihočeský kraj</v>
      </c>
      <c r="G54" s="38"/>
      <c r="H54" s="38"/>
      <c r="I54" s="31" t="s">
        <v>34</v>
      </c>
      <c r="J54" s="34" t="str">
        <f>E21</f>
        <v>VODOPLAN s.r.o.</v>
      </c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32</v>
      </c>
      <c r="D55" s="38"/>
      <c r="E55" s="38"/>
      <c r="F55" s="29" t="str">
        <f>IF(E18="","",E18)</f>
        <v>Vyplň údaj</v>
      </c>
      <c r="G55" s="38"/>
      <c r="H55" s="38"/>
      <c r="I55" s="31" t="s">
        <v>39</v>
      </c>
      <c r="J55" s="34" t="str">
        <f>E24</f>
        <v xml:space="preserve"> </v>
      </c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9" t="s">
        <v>156</v>
      </c>
      <c r="D57" s="140"/>
      <c r="E57" s="140"/>
      <c r="F57" s="140"/>
      <c r="G57" s="140"/>
      <c r="H57" s="140"/>
      <c r="I57" s="140"/>
      <c r="J57" s="141" t="s">
        <v>157</v>
      </c>
      <c r="K57" s="140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2" t="s">
        <v>75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158</v>
      </c>
    </row>
    <row r="60" spans="1:47" s="9" customFormat="1" ht="24.95" customHeight="1">
      <c r="B60" s="143"/>
      <c r="C60" s="144"/>
      <c r="D60" s="145" t="s">
        <v>1542</v>
      </c>
      <c r="E60" s="146"/>
      <c r="F60" s="146"/>
      <c r="G60" s="146"/>
      <c r="H60" s="146"/>
      <c r="I60" s="146"/>
      <c r="J60" s="147">
        <f>J81</f>
        <v>0</v>
      </c>
      <c r="K60" s="144"/>
      <c r="L60" s="148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161</v>
      </c>
      <c r="D67" s="38"/>
      <c r="E67" s="38"/>
      <c r="F67" s="38"/>
      <c r="G67" s="38"/>
      <c r="H67" s="38"/>
      <c r="I67" s="38"/>
      <c r="J67" s="38"/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1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413" t="str">
        <f>E7</f>
        <v>Výstavba vodních nádrží MVN3 a MVN4 v k. ú. Bedřichov u Horní Stropnice</v>
      </c>
      <c r="F70" s="414"/>
      <c r="G70" s="414"/>
      <c r="H70" s="414"/>
      <c r="I70" s="38"/>
      <c r="J70" s="38"/>
      <c r="K70" s="38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150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67" t="str">
        <f>E9</f>
        <v>VON - Vedlejší a ostatní náklady</v>
      </c>
      <c r="F72" s="415"/>
      <c r="G72" s="415"/>
      <c r="H72" s="415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22</v>
      </c>
      <c r="D74" s="38"/>
      <c r="E74" s="38"/>
      <c r="F74" s="29" t="str">
        <f>F12</f>
        <v xml:space="preserve"> </v>
      </c>
      <c r="G74" s="38"/>
      <c r="H74" s="38"/>
      <c r="I74" s="31" t="s">
        <v>24</v>
      </c>
      <c r="J74" s="61" t="str">
        <f>IF(J12="","",J12)</f>
        <v>6. 4. 2021</v>
      </c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15.2" customHeight="1">
      <c r="A76" s="36"/>
      <c r="B76" s="37"/>
      <c r="C76" s="31" t="s">
        <v>26</v>
      </c>
      <c r="D76" s="38"/>
      <c r="E76" s="38"/>
      <c r="F76" s="29" t="str">
        <f>E15</f>
        <v>SPÚ, KPÚ pro Jihočeský kraj</v>
      </c>
      <c r="G76" s="38"/>
      <c r="H76" s="38"/>
      <c r="I76" s="31" t="s">
        <v>34</v>
      </c>
      <c r="J76" s="34" t="str">
        <f>E21</f>
        <v>VODOPLAN s.r.o.</v>
      </c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32</v>
      </c>
      <c r="D77" s="38"/>
      <c r="E77" s="38"/>
      <c r="F77" s="29" t="str">
        <f>IF(E18="","",E18)</f>
        <v>Vyplň údaj</v>
      </c>
      <c r="G77" s="38"/>
      <c r="H77" s="38"/>
      <c r="I77" s="31" t="s">
        <v>39</v>
      </c>
      <c r="J77" s="34" t="str">
        <f>E24</f>
        <v xml:space="preserve"> </v>
      </c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54"/>
      <c r="B79" s="155"/>
      <c r="C79" s="156" t="s">
        <v>162</v>
      </c>
      <c r="D79" s="157" t="s">
        <v>62</v>
      </c>
      <c r="E79" s="157" t="s">
        <v>58</v>
      </c>
      <c r="F79" s="157" t="s">
        <v>59</v>
      </c>
      <c r="G79" s="157" t="s">
        <v>163</v>
      </c>
      <c r="H79" s="157" t="s">
        <v>164</v>
      </c>
      <c r="I79" s="157" t="s">
        <v>165</v>
      </c>
      <c r="J79" s="157" t="s">
        <v>157</v>
      </c>
      <c r="K79" s="158" t="s">
        <v>166</v>
      </c>
      <c r="L79" s="159"/>
      <c r="M79" s="70" t="s">
        <v>21</v>
      </c>
      <c r="N79" s="71" t="s">
        <v>47</v>
      </c>
      <c r="O79" s="71" t="s">
        <v>167</v>
      </c>
      <c r="P79" s="71" t="s">
        <v>168</v>
      </c>
      <c r="Q79" s="71" t="s">
        <v>169</v>
      </c>
      <c r="R79" s="71" t="s">
        <v>170</v>
      </c>
      <c r="S79" s="71" t="s">
        <v>171</v>
      </c>
      <c r="T79" s="72" t="s">
        <v>172</v>
      </c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</row>
    <row r="80" spans="1:63" s="2" customFormat="1" ht="22.9" customHeight="1">
      <c r="A80" s="36"/>
      <c r="B80" s="37"/>
      <c r="C80" s="77" t="s">
        <v>173</v>
      </c>
      <c r="D80" s="38"/>
      <c r="E80" s="38"/>
      <c r="F80" s="38"/>
      <c r="G80" s="38"/>
      <c r="H80" s="38"/>
      <c r="I80" s="38"/>
      <c r="J80" s="160">
        <f>BK80</f>
        <v>0</v>
      </c>
      <c r="K80" s="38"/>
      <c r="L80" s="41"/>
      <c r="M80" s="73"/>
      <c r="N80" s="161"/>
      <c r="O80" s="74"/>
      <c r="P80" s="162">
        <f>P81</f>
        <v>0</v>
      </c>
      <c r="Q80" s="74"/>
      <c r="R80" s="162">
        <f>R81</f>
        <v>0</v>
      </c>
      <c r="S80" s="74"/>
      <c r="T80" s="163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76</v>
      </c>
      <c r="AU80" s="19" t="s">
        <v>158</v>
      </c>
      <c r="BK80" s="164">
        <f>BK81</f>
        <v>0</v>
      </c>
    </row>
    <row r="81" spans="1:65" s="12" customFormat="1" ht="25.9" customHeight="1">
      <c r="B81" s="165"/>
      <c r="C81" s="166"/>
      <c r="D81" s="167" t="s">
        <v>76</v>
      </c>
      <c r="E81" s="168" t="s">
        <v>1543</v>
      </c>
      <c r="F81" s="168" t="s">
        <v>127</v>
      </c>
      <c r="G81" s="166"/>
      <c r="H81" s="166"/>
      <c r="I81" s="169"/>
      <c r="J81" s="170">
        <f>BK81</f>
        <v>0</v>
      </c>
      <c r="K81" s="166"/>
      <c r="L81" s="171"/>
      <c r="M81" s="172"/>
      <c r="N81" s="173"/>
      <c r="O81" s="173"/>
      <c r="P81" s="174">
        <f>SUM(P82:P91)</f>
        <v>0</v>
      </c>
      <c r="Q81" s="173"/>
      <c r="R81" s="174">
        <f>SUM(R82:R91)</f>
        <v>0</v>
      </c>
      <c r="S81" s="173"/>
      <c r="T81" s="175">
        <f>SUM(T82:T91)</f>
        <v>0</v>
      </c>
      <c r="AR81" s="176" t="s">
        <v>149</v>
      </c>
      <c r="AT81" s="177" t="s">
        <v>76</v>
      </c>
      <c r="AU81" s="177" t="s">
        <v>77</v>
      </c>
      <c r="AY81" s="176" t="s">
        <v>176</v>
      </c>
      <c r="BK81" s="178">
        <f>SUM(BK82:BK91)</f>
        <v>0</v>
      </c>
    </row>
    <row r="82" spans="1:65" s="2" customFormat="1" ht="16.5" customHeight="1">
      <c r="A82" s="36"/>
      <c r="B82" s="37"/>
      <c r="C82" s="181" t="s">
        <v>84</v>
      </c>
      <c r="D82" s="181" t="s">
        <v>178</v>
      </c>
      <c r="E82" s="182" t="s">
        <v>1544</v>
      </c>
      <c r="F82" s="183" t="s">
        <v>1545</v>
      </c>
      <c r="G82" s="184" t="s">
        <v>1546</v>
      </c>
      <c r="H82" s="185">
        <v>1</v>
      </c>
      <c r="I82" s="186"/>
      <c r="J82" s="187">
        <f t="shared" ref="J82:J91" si="0">ROUND(I82*H82,2)</f>
        <v>0</v>
      </c>
      <c r="K82" s="183" t="s">
        <v>21</v>
      </c>
      <c r="L82" s="41"/>
      <c r="M82" s="188" t="s">
        <v>21</v>
      </c>
      <c r="N82" s="189" t="s">
        <v>48</v>
      </c>
      <c r="O82" s="66"/>
      <c r="P82" s="190">
        <f t="shared" ref="P82:P91" si="1">O82*H82</f>
        <v>0</v>
      </c>
      <c r="Q82" s="190">
        <v>0</v>
      </c>
      <c r="R82" s="190">
        <f t="shared" ref="R82:R91" si="2">Q82*H82</f>
        <v>0</v>
      </c>
      <c r="S82" s="190">
        <v>0</v>
      </c>
      <c r="T82" s="191">
        <f t="shared" ref="T82:T91" si="3"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2" t="s">
        <v>1547</v>
      </c>
      <c r="AT82" s="192" t="s">
        <v>178</v>
      </c>
      <c r="AU82" s="192" t="s">
        <v>84</v>
      </c>
      <c r="AY82" s="19" t="s">
        <v>176</v>
      </c>
      <c r="BE82" s="193">
        <f t="shared" ref="BE82:BE91" si="4">IF(N82="základní",J82,0)</f>
        <v>0</v>
      </c>
      <c r="BF82" s="193">
        <f t="shared" ref="BF82:BF91" si="5">IF(N82="snížená",J82,0)</f>
        <v>0</v>
      </c>
      <c r="BG82" s="193">
        <f t="shared" ref="BG82:BG91" si="6">IF(N82="zákl. přenesená",J82,0)</f>
        <v>0</v>
      </c>
      <c r="BH82" s="193">
        <f t="shared" ref="BH82:BH91" si="7">IF(N82="sníž. přenesená",J82,0)</f>
        <v>0</v>
      </c>
      <c r="BI82" s="193">
        <f t="shared" ref="BI82:BI91" si="8">IF(N82="nulová",J82,0)</f>
        <v>0</v>
      </c>
      <c r="BJ82" s="19" t="s">
        <v>84</v>
      </c>
      <c r="BK82" s="193">
        <f t="shared" ref="BK82:BK91" si="9">ROUND(I82*H82,2)</f>
        <v>0</v>
      </c>
      <c r="BL82" s="19" t="s">
        <v>1547</v>
      </c>
      <c r="BM82" s="192" t="s">
        <v>1548</v>
      </c>
    </row>
    <row r="83" spans="1:65" s="2" customFormat="1" ht="24.2" customHeight="1">
      <c r="A83" s="36"/>
      <c r="B83" s="37"/>
      <c r="C83" s="181" t="s">
        <v>87</v>
      </c>
      <c r="D83" s="181" t="s">
        <v>178</v>
      </c>
      <c r="E83" s="182" t="s">
        <v>1549</v>
      </c>
      <c r="F83" s="183" t="s">
        <v>1550</v>
      </c>
      <c r="G83" s="184" t="s">
        <v>1546</v>
      </c>
      <c r="H83" s="185">
        <v>1</v>
      </c>
      <c r="I83" s="186"/>
      <c r="J83" s="187">
        <f t="shared" si="0"/>
        <v>0</v>
      </c>
      <c r="K83" s="183" t="s">
        <v>21</v>
      </c>
      <c r="L83" s="41"/>
      <c r="M83" s="188" t="s">
        <v>21</v>
      </c>
      <c r="N83" s="189" t="s">
        <v>48</v>
      </c>
      <c r="O83" s="66"/>
      <c r="P83" s="190">
        <f t="shared" si="1"/>
        <v>0</v>
      </c>
      <c r="Q83" s="190">
        <v>0</v>
      </c>
      <c r="R83" s="190">
        <f t="shared" si="2"/>
        <v>0</v>
      </c>
      <c r="S83" s="190">
        <v>0</v>
      </c>
      <c r="T83" s="191">
        <f t="shared" si="3"/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2" t="s">
        <v>1547</v>
      </c>
      <c r="AT83" s="192" t="s">
        <v>178</v>
      </c>
      <c r="AU83" s="192" t="s">
        <v>84</v>
      </c>
      <c r="AY83" s="19" t="s">
        <v>176</v>
      </c>
      <c r="BE83" s="193">
        <f t="shared" si="4"/>
        <v>0</v>
      </c>
      <c r="BF83" s="193">
        <f t="shared" si="5"/>
        <v>0</v>
      </c>
      <c r="BG83" s="193">
        <f t="shared" si="6"/>
        <v>0</v>
      </c>
      <c r="BH83" s="193">
        <f t="shared" si="7"/>
        <v>0</v>
      </c>
      <c r="BI83" s="193">
        <f t="shared" si="8"/>
        <v>0</v>
      </c>
      <c r="BJ83" s="19" t="s">
        <v>84</v>
      </c>
      <c r="BK83" s="193">
        <f t="shared" si="9"/>
        <v>0</v>
      </c>
      <c r="BL83" s="19" t="s">
        <v>1547</v>
      </c>
      <c r="BM83" s="192" t="s">
        <v>1551</v>
      </c>
    </row>
    <row r="84" spans="1:65" s="2" customFormat="1" ht="24.2" customHeight="1">
      <c r="A84" s="36"/>
      <c r="B84" s="37"/>
      <c r="C84" s="181" t="s">
        <v>195</v>
      </c>
      <c r="D84" s="181" t="s">
        <v>178</v>
      </c>
      <c r="E84" s="182" t="s">
        <v>1552</v>
      </c>
      <c r="F84" s="183" t="s">
        <v>1553</v>
      </c>
      <c r="G84" s="184" t="s">
        <v>1546</v>
      </c>
      <c r="H84" s="185">
        <v>1</v>
      </c>
      <c r="I84" s="186"/>
      <c r="J84" s="187">
        <f t="shared" si="0"/>
        <v>0</v>
      </c>
      <c r="K84" s="183" t="s">
        <v>21</v>
      </c>
      <c r="L84" s="41"/>
      <c r="M84" s="188" t="s">
        <v>21</v>
      </c>
      <c r="N84" s="189" t="s">
        <v>48</v>
      </c>
      <c r="O84" s="66"/>
      <c r="P84" s="190">
        <f t="shared" si="1"/>
        <v>0</v>
      </c>
      <c r="Q84" s="190">
        <v>0</v>
      </c>
      <c r="R84" s="190">
        <f t="shared" si="2"/>
        <v>0</v>
      </c>
      <c r="S84" s="190">
        <v>0</v>
      </c>
      <c r="T84" s="191">
        <f t="shared" si="3"/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2" t="s">
        <v>1547</v>
      </c>
      <c r="AT84" s="192" t="s">
        <v>178</v>
      </c>
      <c r="AU84" s="192" t="s">
        <v>84</v>
      </c>
      <c r="AY84" s="19" t="s">
        <v>176</v>
      </c>
      <c r="BE84" s="193">
        <f t="shared" si="4"/>
        <v>0</v>
      </c>
      <c r="BF84" s="193">
        <f t="shared" si="5"/>
        <v>0</v>
      </c>
      <c r="BG84" s="193">
        <f t="shared" si="6"/>
        <v>0</v>
      </c>
      <c r="BH84" s="193">
        <f t="shared" si="7"/>
        <v>0</v>
      </c>
      <c r="BI84" s="193">
        <f t="shared" si="8"/>
        <v>0</v>
      </c>
      <c r="BJ84" s="19" t="s">
        <v>84</v>
      </c>
      <c r="BK84" s="193">
        <f t="shared" si="9"/>
        <v>0</v>
      </c>
      <c r="BL84" s="19" t="s">
        <v>1547</v>
      </c>
      <c r="BM84" s="192" t="s">
        <v>1554</v>
      </c>
    </row>
    <row r="85" spans="1:65" s="2" customFormat="1" ht="16.5" customHeight="1">
      <c r="A85" s="36"/>
      <c r="B85" s="37"/>
      <c r="C85" s="181" t="s">
        <v>182</v>
      </c>
      <c r="D85" s="181" t="s">
        <v>178</v>
      </c>
      <c r="E85" s="182" t="s">
        <v>1555</v>
      </c>
      <c r="F85" s="183" t="s">
        <v>1556</v>
      </c>
      <c r="G85" s="184" t="s">
        <v>1546</v>
      </c>
      <c r="H85" s="185">
        <v>1</v>
      </c>
      <c r="I85" s="186"/>
      <c r="J85" s="187">
        <f t="shared" si="0"/>
        <v>0</v>
      </c>
      <c r="K85" s="183" t="s">
        <v>21</v>
      </c>
      <c r="L85" s="41"/>
      <c r="M85" s="188" t="s">
        <v>21</v>
      </c>
      <c r="N85" s="189" t="s">
        <v>48</v>
      </c>
      <c r="O85" s="66"/>
      <c r="P85" s="190">
        <f t="shared" si="1"/>
        <v>0</v>
      </c>
      <c r="Q85" s="190">
        <v>0</v>
      </c>
      <c r="R85" s="190">
        <f t="shared" si="2"/>
        <v>0</v>
      </c>
      <c r="S85" s="190">
        <v>0</v>
      </c>
      <c r="T85" s="191">
        <f t="shared" si="3"/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2" t="s">
        <v>1547</v>
      </c>
      <c r="AT85" s="192" t="s">
        <v>178</v>
      </c>
      <c r="AU85" s="192" t="s">
        <v>84</v>
      </c>
      <c r="AY85" s="19" t="s">
        <v>176</v>
      </c>
      <c r="BE85" s="193">
        <f t="shared" si="4"/>
        <v>0</v>
      </c>
      <c r="BF85" s="193">
        <f t="shared" si="5"/>
        <v>0</v>
      </c>
      <c r="BG85" s="193">
        <f t="shared" si="6"/>
        <v>0</v>
      </c>
      <c r="BH85" s="193">
        <f t="shared" si="7"/>
        <v>0</v>
      </c>
      <c r="BI85" s="193">
        <f t="shared" si="8"/>
        <v>0</v>
      </c>
      <c r="BJ85" s="19" t="s">
        <v>84</v>
      </c>
      <c r="BK85" s="193">
        <f t="shared" si="9"/>
        <v>0</v>
      </c>
      <c r="BL85" s="19" t="s">
        <v>1547</v>
      </c>
      <c r="BM85" s="192" t="s">
        <v>1557</v>
      </c>
    </row>
    <row r="86" spans="1:65" s="2" customFormat="1" ht="24.2" customHeight="1">
      <c r="A86" s="36"/>
      <c r="B86" s="37"/>
      <c r="C86" s="181" t="s">
        <v>149</v>
      </c>
      <c r="D86" s="181" t="s">
        <v>178</v>
      </c>
      <c r="E86" s="182" t="s">
        <v>1558</v>
      </c>
      <c r="F86" s="183" t="s">
        <v>1559</v>
      </c>
      <c r="G86" s="184" t="s">
        <v>1546</v>
      </c>
      <c r="H86" s="185">
        <v>1</v>
      </c>
      <c r="I86" s="186"/>
      <c r="J86" s="187">
        <f t="shared" si="0"/>
        <v>0</v>
      </c>
      <c r="K86" s="183" t="s">
        <v>21</v>
      </c>
      <c r="L86" s="41"/>
      <c r="M86" s="188" t="s">
        <v>21</v>
      </c>
      <c r="N86" s="189" t="s">
        <v>48</v>
      </c>
      <c r="O86" s="66"/>
      <c r="P86" s="190">
        <f t="shared" si="1"/>
        <v>0</v>
      </c>
      <c r="Q86" s="190">
        <v>0</v>
      </c>
      <c r="R86" s="190">
        <f t="shared" si="2"/>
        <v>0</v>
      </c>
      <c r="S86" s="190">
        <v>0</v>
      </c>
      <c r="T86" s="191">
        <f t="shared" si="3"/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2" t="s">
        <v>1547</v>
      </c>
      <c r="AT86" s="192" t="s">
        <v>178</v>
      </c>
      <c r="AU86" s="192" t="s">
        <v>84</v>
      </c>
      <c r="AY86" s="19" t="s">
        <v>176</v>
      </c>
      <c r="BE86" s="193">
        <f t="shared" si="4"/>
        <v>0</v>
      </c>
      <c r="BF86" s="193">
        <f t="shared" si="5"/>
        <v>0</v>
      </c>
      <c r="BG86" s="193">
        <f t="shared" si="6"/>
        <v>0</v>
      </c>
      <c r="BH86" s="193">
        <f t="shared" si="7"/>
        <v>0</v>
      </c>
      <c r="BI86" s="193">
        <f t="shared" si="8"/>
        <v>0</v>
      </c>
      <c r="BJ86" s="19" t="s">
        <v>84</v>
      </c>
      <c r="BK86" s="193">
        <f t="shared" si="9"/>
        <v>0</v>
      </c>
      <c r="BL86" s="19" t="s">
        <v>1547</v>
      </c>
      <c r="BM86" s="192" t="s">
        <v>1560</v>
      </c>
    </row>
    <row r="87" spans="1:65" s="2" customFormat="1" ht="37.9" customHeight="1">
      <c r="A87" s="36"/>
      <c r="B87" s="37"/>
      <c r="C87" s="181" t="s">
        <v>215</v>
      </c>
      <c r="D87" s="181" t="s">
        <v>178</v>
      </c>
      <c r="E87" s="182" t="s">
        <v>1561</v>
      </c>
      <c r="F87" s="183" t="s">
        <v>1562</v>
      </c>
      <c r="G87" s="184" t="s">
        <v>1546</v>
      </c>
      <c r="H87" s="185">
        <v>1</v>
      </c>
      <c r="I87" s="186"/>
      <c r="J87" s="187">
        <f t="shared" si="0"/>
        <v>0</v>
      </c>
      <c r="K87" s="183" t="s">
        <v>21</v>
      </c>
      <c r="L87" s="41"/>
      <c r="M87" s="188" t="s">
        <v>21</v>
      </c>
      <c r="N87" s="189" t="s">
        <v>48</v>
      </c>
      <c r="O87" s="66"/>
      <c r="P87" s="190">
        <f t="shared" si="1"/>
        <v>0</v>
      </c>
      <c r="Q87" s="190">
        <v>0</v>
      </c>
      <c r="R87" s="190">
        <f t="shared" si="2"/>
        <v>0</v>
      </c>
      <c r="S87" s="190">
        <v>0</v>
      </c>
      <c r="T87" s="191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2" t="s">
        <v>1547</v>
      </c>
      <c r="AT87" s="192" t="s">
        <v>178</v>
      </c>
      <c r="AU87" s="192" t="s">
        <v>84</v>
      </c>
      <c r="AY87" s="19" t="s">
        <v>176</v>
      </c>
      <c r="BE87" s="193">
        <f t="shared" si="4"/>
        <v>0</v>
      </c>
      <c r="BF87" s="193">
        <f t="shared" si="5"/>
        <v>0</v>
      </c>
      <c r="BG87" s="193">
        <f t="shared" si="6"/>
        <v>0</v>
      </c>
      <c r="BH87" s="193">
        <f t="shared" si="7"/>
        <v>0</v>
      </c>
      <c r="BI87" s="193">
        <f t="shared" si="8"/>
        <v>0</v>
      </c>
      <c r="BJ87" s="19" t="s">
        <v>84</v>
      </c>
      <c r="BK87" s="193">
        <f t="shared" si="9"/>
        <v>0</v>
      </c>
      <c r="BL87" s="19" t="s">
        <v>1547</v>
      </c>
      <c r="BM87" s="192" t="s">
        <v>1563</v>
      </c>
    </row>
    <row r="88" spans="1:65" s="2" customFormat="1" ht="16.5" customHeight="1">
      <c r="A88" s="36"/>
      <c r="B88" s="37"/>
      <c r="C88" s="181" t="s">
        <v>223</v>
      </c>
      <c r="D88" s="181" t="s">
        <v>178</v>
      </c>
      <c r="E88" s="182" t="s">
        <v>1564</v>
      </c>
      <c r="F88" s="183" t="s">
        <v>1565</v>
      </c>
      <c r="G88" s="184" t="s">
        <v>1546</v>
      </c>
      <c r="H88" s="185">
        <v>1</v>
      </c>
      <c r="I88" s="186"/>
      <c r="J88" s="187">
        <f t="shared" si="0"/>
        <v>0</v>
      </c>
      <c r="K88" s="183" t="s">
        <v>21</v>
      </c>
      <c r="L88" s="41"/>
      <c r="M88" s="188" t="s">
        <v>21</v>
      </c>
      <c r="N88" s="189" t="s">
        <v>48</v>
      </c>
      <c r="O88" s="66"/>
      <c r="P88" s="190">
        <f t="shared" si="1"/>
        <v>0</v>
      </c>
      <c r="Q88" s="190">
        <v>0</v>
      </c>
      <c r="R88" s="190">
        <f t="shared" si="2"/>
        <v>0</v>
      </c>
      <c r="S88" s="190">
        <v>0</v>
      </c>
      <c r="T88" s="191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2" t="s">
        <v>1547</v>
      </c>
      <c r="AT88" s="192" t="s">
        <v>178</v>
      </c>
      <c r="AU88" s="192" t="s">
        <v>84</v>
      </c>
      <c r="AY88" s="19" t="s">
        <v>176</v>
      </c>
      <c r="BE88" s="193">
        <f t="shared" si="4"/>
        <v>0</v>
      </c>
      <c r="BF88" s="193">
        <f t="shared" si="5"/>
        <v>0</v>
      </c>
      <c r="BG88" s="193">
        <f t="shared" si="6"/>
        <v>0</v>
      </c>
      <c r="BH88" s="193">
        <f t="shared" si="7"/>
        <v>0</v>
      </c>
      <c r="BI88" s="193">
        <f t="shared" si="8"/>
        <v>0</v>
      </c>
      <c r="BJ88" s="19" t="s">
        <v>84</v>
      </c>
      <c r="BK88" s="193">
        <f t="shared" si="9"/>
        <v>0</v>
      </c>
      <c r="BL88" s="19" t="s">
        <v>1547</v>
      </c>
      <c r="BM88" s="192" t="s">
        <v>1566</v>
      </c>
    </row>
    <row r="89" spans="1:65" s="2" customFormat="1" ht="16.5" customHeight="1">
      <c r="A89" s="36"/>
      <c r="B89" s="37"/>
      <c r="C89" s="181" t="s">
        <v>221</v>
      </c>
      <c r="D89" s="181" t="s">
        <v>178</v>
      </c>
      <c r="E89" s="182" t="s">
        <v>1567</v>
      </c>
      <c r="F89" s="183" t="s">
        <v>1568</v>
      </c>
      <c r="G89" s="184" t="s">
        <v>1546</v>
      </c>
      <c r="H89" s="185">
        <v>1</v>
      </c>
      <c r="I89" s="186"/>
      <c r="J89" s="187">
        <f t="shared" si="0"/>
        <v>0</v>
      </c>
      <c r="K89" s="183" t="s">
        <v>21</v>
      </c>
      <c r="L89" s="41"/>
      <c r="M89" s="188" t="s">
        <v>21</v>
      </c>
      <c r="N89" s="189" t="s">
        <v>48</v>
      </c>
      <c r="O89" s="66"/>
      <c r="P89" s="190">
        <f t="shared" si="1"/>
        <v>0</v>
      </c>
      <c r="Q89" s="190">
        <v>0</v>
      </c>
      <c r="R89" s="190">
        <f t="shared" si="2"/>
        <v>0</v>
      </c>
      <c r="S89" s="190">
        <v>0</v>
      </c>
      <c r="T89" s="191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1547</v>
      </c>
      <c r="AT89" s="192" t="s">
        <v>178</v>
      </c>
      <c r="AU89" s="192" t="s">
        <v>84</v>
      </c>
      <c r="AY89" s="19" t="s">
        <v>176</v>
      </c>
      <c r="BE89" s="193">
        <f t="shared" si="4"/>
        <v>0</v>
      </c>
      <c r="BF89" s="193">
        <f t="shared" si="5"/>
        <v>0</v>
      </c>
      <c r="BG89" s="193">
        <f t="shared" si="6"/>
        <v>0</v>
      </c>
      <c r="BH89" s="193">
        <f t="shared" si="7"/>
        <v>0</v>
      </c>
      <c r="BI89" s="193">
        <f t="shared" si="8"/>
        <v>0</v>
      </c>
      <c r="BJ89" s="19" t="s">
        <v>84</v>
      </c>
      <c r="BK89" s="193">
        <f t="shared" si="9"/>
        <v>0</v>
      </c>
      <c r="BL89" s="19" t="s">
        <v>1547</v>
      </c>
      <c r="BM89" s="192" t="s">
        <v>1569</v>
      </c>
    </row>
    <row r="90" spans="1:65" s="2" customFormat="1" ht="16.5" customHeight="1">
      <c r="A90" s="36"/>
      <c r="B90" s="37"/>
      <c r="C90" s="181" t="s">
        <v>233</v>
      </c>
      <c r="D90" s="181" t="s">
        <v>178</v>
      </c>
      <c r="E90" s="182" t="s">
        <v>1570</v>
      </c>
      <c r="F90" s="183" t="s">
        <v>1571</v>
      </c>
      <c r="G90" s="184" t="s">
        <v>1546</v>
      </c>
      <c r="H90" s="185">
        <v>1</v>
      </c>
      <c r="I90" s="186"/>
      <c r="J90" s="187">
        <f t="shared" si="0"/>
        <v>0</v>
      </c>
      <c r="K90" s="183" t="s">
        <v>21</v>
      </c>
      <c r="L90" s="41"/>
      <c r="M90" s="188" t="s">
        <v>21</v>
      </c>
      <c r="N90" s="189" t="s">
        <v>48</v>
      </c>
      <c r="O90" s="66"/>
      <c r="P90" s="190">
        <f t="shared" si="1"/>
        <v>0</v>
      </c>
      <c r="Q90" s="190">
        <v>0</v>
      </c>
      <c r="R90" s="190">
        <f t="shared" si="2"/>
        <v>0</v>
      </c>
      <c r="S90" s="190">
        <v>0</v>
      </c>
      <c r="T90" s="191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1547</v>
      </c>
      <c r="AT90" s="192" t="s">
        <v>178</v>
      </c>
      <c r="AU90" s="192" t="s">
        <v>84</v>
      </c>
      <c r="AY90" s="19" t="s">
        <v>176</v>
      </c>
      <c r="BE90" s="193">
        <f t="shared" si="4"/>
        <v>0</v>
      </c>
      <c r="BF90" s="193">
        <f t="shared" si="5"/>
        <v>0</v>
      </c>
      <c r="BG90" s="193">
        <f t="shared" si="6"/>
        <v>0</v>
      </c>
      <c r="BH90" s="193">
        <f t="shared" si="7"/>
        <v>0</v>
      </c>
      <c r="BI90" s="193">
        <f t="shared" si="8"/>
        <v>0</v>
      </c>
      <c r="BJ90" s="19" t="s">
        <v>84</v>
      </c>
      <c r="BK90" s="193">
        <f t="shared" si="9"/>
        <v>0</v>
      </c>
      <c r="BL90" s="19" t="s">
        <v>1547</v>
      </c>
      <c r="BM90" s="192" t="s">
        <v>1572</v>
      </c>
    </row>
    <row r="91" spans="1:65" s="2" customFormat="1" ht="16.5" customHeight="1">
      <c r="A91" s="36"/>
      <c r="B91" s="37"/>
      <c r="C91" s="181" t="s">
        <v>237</v>
      </c>
      <c r="D91" s="181" t="s">
        <v>178</v>
      </c>
      <c r="E91" s="182" t="s">
        <v>1573</v>
      </c>
      <c r="F91" s="183" t="s">
        <v>1574</v>
      </c>
      <c r="G91" s="184" t="s">
        <v>1546</v>
      </c>
      <c r="H91" s="185">
        <v>1</v>
      </c>
      <c r="I91" s="186"/>
      <c r="J91" s="187">
        <f t="shared" si="0"/>
        <v>0</v>
      </c>
      <c r="K91" s="183" t="s">
        <v>21</v>
      </c>
      <c r="L91" s="41"/>
      <c r="M91" s="263" t="s">
        <v>21</v>
      </c>
      <c r="N91" s="264" t="s">
        <v>48</v>
      </c>
      <c r="O91" s="258"/>
      <c r="P91" s="265">
        <f t="shared" si="1"/>
        <v>0</v>
      </c>
      <c r="Q91" s="265">
        <v>0</v>
      </c>
      <c r="R91" s="265">
        <f t="shared" si="2"/>
        <v>0</v>
      </c>
      <c r="S91" s="265">
        <v>0</v>
      </c>
      <c r="T91" s="266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1547</v>
      </c>
      <c r="AT91" s="192" t="s">
        <v>178</v>
      </c>
      <c r="AU91" s="192" t="s">
        <v>84</v>
      </c>
      <c r="AY91" s="19" t="s">
        <v>176</v>
      </c>
      <c r="BE91" s="193">
        <f t="shared" si="4"/>
        <v>0</v>
      </c>
      <c r="BF91" s="193">
        <f t="shared" si="5"/>
        <v>0</v>
      </c>
      <c r="BG91" s="193">
        <f t="shared" si="6"/>
        <v>0</v>
      </c>
      <c r="BH91" s="193">
        <f t="shared" si="7"/>
        <v>0</v>
      </c>
      <c r="BI91" s="193">
        <f t="shared" si="8"/>
        <v>0</v>
      </c>
      <c r="BJ91" s="19" t="s">
        <v>84</v>
      </c>
      <c r="BK91" s="193">
        <f t="shared" si="9"/>
        <v>0</v>
      </c>
      <c r="BL91" s="19" t="s">
        <v>1547</v>
      </c>
      <c r="BM91" s="192" t="s">
        <v>1575</v>
      </c>
    </row>
    <row r="92" spans="1:65" s="2" customFormat="1" ht="6.95" customHeight="1">
      <c r="A92" s="36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41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algorithmName="SHA-512" hashValue="IJWXLUl/NMb+mJM6ka9MqNUPymk8Efy0unVwRaHYG27moOhNPAj5JAzlT11K1xg/npVj6ATtOB9xkChwF/qb1w==" saltValue="Q290zNHFvXFc7+ugsxsorG3plk5VvQOqf6DVWAs61ES8phQOTgMmfB9TjD21gEJwc3CnnSZUmBGGhU+CLrivbA==" spinCount="100000" sheet="1" objects="1" scenarios="1" formatColumns="0" formatRows="0" autoFilter="0"/>
  <autoFilter ref="C79:K91" xr:uid="{00000000-0009-0000-0000-00000B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899"/>
  <sheetViews>
    <sheetView showGridLines="0" workbookViewId="0">
      <selection activeCell="D6" sqref="D6:F6"/>
    </sheetView>
  </sheetViews>
  <sheetFormatPr defaultRowHeight="12.7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1"/>
      <c r="C3" s="112"/>
      <c r="D3" s="112"/>
      <c r="E3" s="112"/>
      <c r="F3" s="112"/>
      <c r="G3" s="112"/>
      <c r="H3" s="22"/>
    </row>
    <row r="4" spans="1:8" s="1" customFormat="1" ht="24.95" customHeight="1">
      <c r="B4" s="22"/>
      <c r="C4" s="113" t="s">
        <v>1576</v>
      </c>
      <c r="H4" s="22"/>
    </row>
    <row r="5" spans="1:8" s="1" customFormat="1" ht="12" customHeight="1">
      <c r="B5" s="22"/>
      <c r="C5" s="267" t="s">
        <v>13</v>
      </c>
      <c r="D5" s="412" t="s">
        <v>14</v>
      </c>
      <c r="E5" s="389"/>
      <c r="F5" s="389"/>
      <c r="H5" s="22"/>
    </row>
    <row r="6" spans="1:8" s="1" customFormat="1" ht="36.950000000000003" customHeight="1">
      <c r="B6" s="22"/>
      <c r="C6" s="268" t="s">
        <v>16</v>
      </c>
      <c r="D6" s="416" t="s">
        <v>17</v>
      </c>
      <c r="E6" s="389"/>
      <c r="F6" s="389"/>
      <c r="H6" s="22"/>
    </row>
    <row r="7" spans="1:8" s="1" customFormat="1" ht="16.5" customHeight="1">
      <c r="B7" s="22"/>
      <c r="C7" s="115" t="s">
        <v>24</v>
      </c>
      <c r="D7" s="117" t="str">
        <f>'Rekapitulace stavby'!AN8</f>
        <v>6. 4. 2021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54"/>
      <c r="B9" s="269"/>
      <c r="C9" s="270" t="s">
        <v>58</v>
      </c>
      <c r="D9" s="271" t="s">
        <v>59</v>
      </c>
      <c r="E9" s="271" t="s">
        <v>163</v>
      </c>
      <c r="F9" s="272" t="s">
        <v>1577</v>
      </c>
      <c r="G9" s="154"/>
      <c r="H9" s="269"/>
    </row>
    <row r="10" spans="1:8" s="2" customFormat="1" ht="26.45" customHeight="1">
      <c r="A10" s="36"/>
      <c r="B10" s="41"/>
      <c r="C10" s="273" t="s">
        <v>1578</v>
      </c>
      <c r="D10" s="273" t="s">
        <v>90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74" t="s">
        <v>129</v>
      </c>
      <c r="D11" s="275" t="s">
        <v>130</v>
      </c>
      <c r="E11" s="276" t="s">
        <v>131</v>
      </c>
      <c r="F11" s="277">
        <v>1700</v>
      </c>
      <c r="G11" s="36"/>
      <c r="H11" s="41"/>
    </row>
    <row r="12" spans="1:8" s="2" customFormat="1" ht="16.899999999999999" customHeight="1">
      <c r="A12" s="36"/>
      <c r="B12" s="41"/>
      <c r="C12" s="278" t="s">
        <v>21</v>
      </c>
      <c r="D12" s="278" t="s">
        <v>187</v>
      </c>
      <c r="E12" s="19" t="s">
        <v>21</v>
      </c>
      <c r="F12" s="279">
        <v>0</v>
      </c>
      <c r="G12" s="36"/>
      <c r="H12" s="41"/>
    </row>
    <row r="13" spans="1:8" s="2" customFormat="1" ht="16.899999999999999" customHeight="1">
      <c r="A13" s="36"/>
      <c r="B13" s="41"/>
      <c r="C13" s="278" t="s">
        <v>21</v>
      </c>
      <c r="D13" s="278" t="s">
        <v>133</v>
      </c>
      <c r="E13" s="19" t="s">
        <v>21</v>
      </c>
      <c r="F13" s="279">
        <v>800</v>
      </c>
      <c r="G13" s="36"/>
      <c r="H13" s="41"/>
    </row>
    <row r="14" spans="1:8" s="2" customFormat="1" ht="16.899999999999999" customHeight="1">
      <c r="A14" s="36"/>
      <c r="B14" s="41"/>
      <c r="C14" s="278" t="s">
        <v>21</v>
      </c>
      <c r="D14" s="278" t="s">
        <v>137</v>
      </c>
      <c r="E14" s="19" t="s">
        <v>21</v>
      </c>
      <c r="F14" s="279">
        <v>900</v>
      </c>
      <c r="G14" s="36"/>
      <c r="H14" s="41"/>
    </row>
    <row r="15" spans="1:8" s="2" customFormat="1" ht="16.899999999999999" customHeight="1">
      <c r="A15" s="36"/>
      <c r="B15" s="41"/>
      <c r="C15" s="278" t="s">
        <v>129</v>
      </c>
      <c r="D15" s="278" t="s">
        <v>188</v>
      </c>
      <c r="E15" s="19" t="s">
        <v>21</v>
      </c>
      <c r="F15" s="279">
        <v>1700</v>
      </c>
      <c r="G15" s="36"/>
      <c r="H15" s="41"/>
    </row>
    <row r="16" spans="1:8" s="2" customFormat="1" ht="16.899999999999999" customHeight="1">
      <c r="A16" s="36"/>
      <c r="B16" s="41"/>
      <c r="C16" s="280" t="s">
        <v>1579</v>
      </c>
      <c r="D16" s="36"/>
      <c r="E16" s="36"/>
      <c r="F16" s="36"/>
      <c r="G16" s="36"/>
      <c r="H16" s="41"/>
    </row>
    <row r="17" spans="1:8" s="2" customFormat="1" ht="16.899999999999999" customHeight="1">
      <c r="A17" s="36"/>
      <c r="B17" s="41"/>
      <c r="C17" s="278" t="s">
        <v>179</v>
      </c>
      <c r="D17" s="278" t="s">
        <v>1580</v>
      </c>
      <c r="E17" s="19" t="s">
        <v>131</v>
      </c>
      <c r="F17" s="279">
        <v>1700</v>
      </c>
      <c r="G17" s="36"/>
      <c r="H17" s="41"/>
    </row>
    <row r="18" spans="1:8" s="2" customFormat="1" ht="16.899999999999999" customHeight="1">
      <c r="A18" s="36"/>
      <c r="B18" s="41"/>
      <c r="C18" s="278" t="s">
        <v>242</v>
      </c>
      <c r="D18" s="278" t="s">
        <v>1581</v>
      </c>
      <c r="E18" s="19" t="s">
        <v>131</v>
      </c>
      <c r="F18" s="279">
        <v>1700</v>
      </c>
      <c r="G18" s="36"/>
      <c r="H18" s="41"/>
    </row>
    <row r="19" spans="1:8" s="2" customFormat="1" ht="16.899999999999999" customHeight="1">
      <c r="A19" s="36"/>
      <c r="B19" s="41"/>
      <c r="C19" s="274" t="s">
        <v>133</v>
      </c>
      <c r="D19" s="275" t="s">
        <v>134</v>
      </c>
      <c r="E19" s="276" t="s">
        <v>131</v>
      </c>
      <c r="F19" s="277">
        <v>800</v>
      </c>
      <c r="G19" s="36"/>
      <c r="H19" s="41"/>
    </row>
    <row r="20" spans="1:8" s="2" customFormat="1" ht="16.899999999999999" customHeight="1">
      <c r="A20" s="36"/>
      <c r="B20" s="41"/>
      <c r="C20" s="278" t="s">
        <v>133</v>
      </c>
      <c r="D20" s="278" t="s">
        <v>189</v>
      </c>
      <c r="E20" s="19" t="s">
        <v>21</v>
      </c>
      <c r="F20" s="279">
        <v>800</v>
      </c>
      <c r="G20" s="36"/>
      <c r="H20" s="41"/>
    </row>
    <row r="21" spans="1:8" s="2" customFormat="1" ht="16.899999999999999" customHeight="1">
      <c r="A21" s="36"/>
      <c r="B21" s="41"/>
      <c r="C21" s="280" t="s">
        <v>1579</v>
      </c>
      <c r="D21" s="36"/>
      <c r="E21" s="36"/>
      <c r="F21" s="36"/>
      <c r="G21" s="36"/>
      <c r="H21" s="41"/>
    </row>
    <row r="22" spans="1:8" s="2" customFormat="1" ht="16.899999999999999" customHeight="1">
      <c r="A22" s="36"/>
      <c r="B22" s="41"/>
      <c r="C22" s="278" t="s">
        <v>179</v>
      </c>
      <c r="D22" s="278" t="s">
        <v>1580</v>
      </c>
      <c r="E22" s="19" t="s">
        <v>131</v>
      </c>
      <c r="F22" s="279">
        <v>1700</v>
      </c>
      <c r="G22" s="36"/>
      <c r="H22" s="41"/>
    </row>
    <row r="23" spans="1:8" s="2" customFormat="1" ht="16.899999999999999" customHeight="1">
      <c r="A23" s="36"/>
      <c r="B23" s="41"/>
      <c r="C23" s="274" t="s">
        <v>137</v>
      </c>
      <c r="D23" s="275" t="s">
        <v>138</v>
      </c>
      <c r="E23" s="276" t="s">
        <v>131</v>
      </c>
      <c r="F23" s="277">
        <v>900</v>
      </c>
      <c r="G23" s="36"/>
      <c r="H23" s="41"/>
    </row>
    <row r="24" spans="1:8" s="2" customFormat="1" ht="16.899999999999999" customHeight="1">
      <c r="A24" s="36"/>
      <c r="B24" s="41"/>
      <c r="C24" s="278" t="s">
        <v>137</v>
      </c>
      <c r="D24" s="278" t="s">
        <v>190</v>
      </c>
      <c r="E24" s="19" t="s">
        <v>21</v>
      </c>
      <c r="F24" s="279">
        <v>900</v>
      </c>
      <c r="G24" s="36"/>
      <c r="H24" s="41"/>
    </row>
    <row r="25" spans="1:8" s="2" customFormat="1" ht="16.899999999999999" customHeight="1">
      <c r="A25" s="36"/>
      <c r="B25" s="41"/>
      <c r="C25" s="280" t="s">
        <v>1579</v>
      </c>
      <c r="D25" s="36"/>
      <c r="E25" s="36"/>
      <c r="F25" s="36"/>
      <c r="G25" s="36"/>
      <c r="H25" s="41"/>
    </row>
    <row r="26" spans="1:8" s="2" customFormat="1" ht="16.899999999999999" customHeight="1">
      <c r="A26" s="36"/>
      <c r="B26" s="41"/>
      <c r="C26" s="278" t="s">
        <v>179</v>
      </c>
      <c r="D26" s="278" t="s">
        <v>1580</v>
      </c>
      <c r="E26" s="19" t="s">
        <v>131</v>
      </c>
      <c r="F26" s="279">
        <v>1700</v>
      </c>
      <c r="G26" s="36"/>
      <c r="H26" s="41"/>
    </row>
    <row r="27" spans="1:8" s="2" customFormat="1" ht="16.899999999999999" customHeight="1">
      <c r="A27" s="36"/>
      <c r="B27" s="41"/>
      <c r="C27" s="274" t="s">
        <v>140</v>
      </c>
      <c r="D27" s="275" t="s">
        <v>141</v>
      </c>
      <c r="E27" s="276" t="s">
        <v>142</v>
      </c>
      <c r="F27" s="277">
        <v>959</v>
      </c>
      <c r="G27" s="36"/>
      <c r="H27" s="41"/>
    </row>
    <row r="28" spans="1:8" s="2" customFormat="1" ht="16.899999999999999" customHeight="1">
      <c r="A28" s="36"/>
      <c r="B28" s="41"/>
      <c r="C28" s="278" t="s">
        <v>21</v>
      </c>
      <c r="D28" s="278" t="s">
        <v>206</v>
      </c>
      <c r="E28" s="19" t="s">
        <v>21</v>
      </c>
      <c r="F28" s="279">
        <v>0</v>
      </c>
      <c r="G28" s="36"/>
      <c r="H28" s="41"/>
    </row>
    <row r="29" spans="1:8" s="2" customFormat="1" ht="16.899999999999999" customHeight="1">
      <c r="A29" s="36"/>
      <c r="B29" s="41"/>
      <c r="C29" s="278" t="s">
        <v>21</v>
      </c>
      <c r="D29" s="278" t="s">
        <v>207</v>
      </c>
      <c r="E29" s="19" t="s">
        <v>21</v>
      </c>
      <c r="F29" s="279">
        <v>0</v>
      </c>
      <c r="G29" s="36"/>
      <c r="H29" s="41"/>
    </row>
    <row r="30" spans="1:8" s="2" customFormat="1" ht="16.899999999999999" customHeight="1">
      <c r="A30" s="36"/>
      <c r="B30" s="41"/>
      <c r="C30" s="278" t="s">
        <v>21</v>
      </c>
      <c r="D30" s="278" t="s">
        <v>208</v>
      </c>
      <c r="E30" s="19" t="s">
        <v>21</v>
      </c>
      <c r="F30" s="279">
        <v>850</v>
      </c>
      <c r="G30" s="36"/>
      <c r="H30" s="41"/>
    </row>
    <row r="31" spans="1:8" s="2" customFormat="1" ht="16.899999999999999" customHeight="1">
      <c r="A31" s="36"/>
      <c r="B31" s="41"/>
      <c r="C31" s="278" t="s">
        <v>21</v>
      </c>
      <c r="D31" s="278" t="s">
        <v>209</v>
      </c>
      <c r="E31" s="19" t="s">
        <v>21</v>
      </c>
      <c r="F31" s="279">
        <v>0</v>
      </c>
      <c r="G31" s="36"/>
      <c r="H31" s="41"/>
    </row>
    <row r="32" spans="1:8" s="2" customFormat="1" ht="16.899999999999999" customHeight="1">
      <c r="A32" s="36"/>
      <c r="B32" s="41"/>
      <c r="C32" s="278" t="s">
        <v>21</v>
      </c>
      <c r="D32" s="278" t="s">
        <v>84</v>
      </c>
      <c r="E32" s="19" t="s">
        <v>21</v>
      </c>
      <c r="F32" s="279">
        <v>1</v>
      </c>
      <c r="G32" s="36"/>
      <c r="H32" s="41"/>
    </row>
    <row r="33" spans="1:8" s="2" customFormat="1" ht="16.899999999999999" customHeight="1">
      <c r="A33" s="36"/>
      <c r="B33" s="41"/>
      <c r="C33" s="278" t="s">
        <v>21</v>
      </c>
      <c r="D33" s="278" t="s">
        <v>210</v>
      </c>
      <c r="E33" s="19" t="s">
        <v>21</v>
      </c>
      <c r="F33" s="279">
        <v>0</v>
      </c>
      <c r="G33" s="36"/>
      <c r="H33" s="41"/>
    </row>
    <row r="34" spans="1:8" s="2" customFormat="1" ht="16.899999999999999" customHeight="1">
      <c r="A34" s="36"/>
      <c r="B34" s="41"/>
      <c r="C34" s="278" t="s">
        <v>21</v>
      </c>
      <c r="D34" s="278" t="s">
        <v>211</v>
      </c>
      <c r="E34" s="19" t="s">
        <v>21</v>
      </c>
      <c r="F34" s="279">
        <v>48</v>
      </c>
      <c r="G34" s="36"/>
      <c r="H34" s="41"/>
    </row>
    <row r="35" spans="1:8" s="2" customFormat="1" ht="16.899999999999999" customHeight="1">
      <c r="A35" s="36"/>
      <c r="B35" s="41"/>
      <c r="C35" s="278" t="s">
        <v>21</v>
      </c>
      <c r="D35" s="278" t="s">
        <v>212</v>
      </c>
      <c r="E35" s="19" t="s">
        <v>21</v>
      </c>
      <c r="F35" s="279">
        <v>0</v>
      </c>
      <c r="G35" s="36"/>
      <c r="H35" s="41"/>
    </row>
    <row r="36" spans="1:8" s="2" customFormat="1" ht="16.899999999999999" customHeight="1">
      <c r="A36" s="36"/>
      <c r="B36" s="41"/>
      <c r="C36" s="278" t="s">
        <v>21</v>
      </c>
      <c r="D36" s="278" t="s">
        <v>8</v>
      </c>
      <c r="E36" s="19" t="s">
        <v>21</v>
      </c>
      <c r="F36" s="279">
        <v>15</v>
      </c>
      <c r="G36" s="36"/>
      <c r="H36" s="41"/>
    </row>
    <row r="37" spans="1:8" s="2" customFormat="1" ht="16.899999999999999" customHeight="1">
      <c r="A37" s="36"/>
      <c r="B37" s="41"/>
      <c r="C37" s="278" t="s">
        <v>21</v>
      </c>
      <c r="D37" s="278" t="s">
        <v>213</v>
      </c>
      <c r="E37" s="19" t="s">
        <v>21</v>
      </c>
      <c r="F37" s="279">
        <v>0</v>
      </c>
      <c r="G37" s="36"/>
      <c r="H37" s="41"/>
    </row>
    <row r="38" spans="1:8" s="2" customFormat="1" ht="16.899999999999999" customHeight="1">
      <c r="A38" s="36"/>
      <c r="B38" s="41"/>
      <c r="C38" s="278" t="s">
        <v>21</v>
      </c>
      <c r="D38" s="278" t="s">
        <v>214</v>
      </c>
      <c r="E38" s="19" t="s">
        <v>21</v>
      </c>
      <c r="F38" s="279">
        <v>45</v>
      </c>
      <c r="G38" s="36"/>
      <c r="H38" s="41"/>
    </row>
    <row r="39" spans="1:8" s="2" customFormat="1" ht="16.899999999999999" customHeight="1">
      <c r="A39" s="36"/>
      <c r="B39" s="41"/>
      <c r="C39" s="278" t="s">
        <v>140</v>
      </c>
      <c r="D39" s="278" t="s">
        <v>188</v>
      </c>
      <c r="E39" s="19" t="s">
        <v>21</v>
      </c>
      <c r="F39" s="279">
        <v>959</v>
      </c>
      <c r="G39" s="36"/>
      <c r="H39" s="41"/>
    </row>
    <row r="40" spans="1:8" s="2" customFormat="1" ht="16.899999999999999" customHeight="1">
      <c r="A40" s="36"/>
      <c r="B40" s="41"/>
      <c r="C40" s="280" t="s">
        <v>1579</v>
      </c>
      <c r="D40" s="36"/>
      <c r="E40" s="36"/>
      <c r="F40" s="36"/>
      <c r="G40" s="36"/>
      <c r="H40" s="41"/>
    </row>
    <row r="41" spans="1:8" s="2" customFormat="1" ht="16.899999999999999" customHeight="1">
      <c r="A41" s="36"/>
      <c r="B41" s="41"/>
      <c r="C41" s="278" t="s">
        <v>202</v>
      </c>
      <c r="D41" s="278" t="s">
        <v>1582</v>
      </c>
      <c r="E41" s="19" t="s">
        <v>142</v>
      </c>
      <c r="F41" s="279">
        <v>959</v>
      </c>
      <c r="G41" s="36"/>
      <c r="H41" s="41"/>
    </row>
    <row r="42" spans="1:8" s="2" customFormat="1" ht="16.899999999999999" customHeight="1">
      <c r="A42" s="36"/>
      <c r="B42" s="41"/>
      <c r="C42" s="278" t="s">
        <v>191</v>
      </c>
      <c r="D42" s="278" t="s">
        <v>192</v>
      </c>
      <c r="E42" s="19" t="s">
        <v>142</v>
      </c>
      <c r="F42" s="279">
        <v>959</v>
      </c>
      <c r="G42" s="36"/>
      <c r="H42" s="41"/>
    </row>
    <row r="43" spans="1:8" s="2" customFormat="1" ht="16.899999999999999" customHeight="1">
      <c r="A43" s="36"/>
      <c r="B43" s="41"/>
      <c r="C43" s="278" t="s">
        <v>229</v>
      </c>
      <c r="D43" s="278" t="s">
        <v>230</v>
      </c>
      <c r="E43" s="19" t="s">
        <v>142</v>
      </c>
      <c r="F43" s="279">
        <v>959</v>
      </c>
      <c r="G43" s="36"/>
      <c r="H43" s="41"/>
    </row>
    <row r="44" spans="1:8" s="2" customFormat="1" ht="16.899999999999999" customHeight="1">
      <c r="A44" s="36"/>
      <c r="B44" s="41"/>
      <c r="C44" s="278" t="s">
        <v>247</v>
      </c>
      <c r="D44" s="278" t="s">
        <v>1583</v>
      </c>
      <c r="E44" s="19" t="s">
        <v>142</v>
      </c>
      <c r="F44" s="279">
        <v>959</v>
      </c>
      <c r="G44" s="36"/>
      <c r="H44" s="41"/>
    </row>
    <row r="45" spans="1:8" s="2" customFormat="1" ht="16.899999999999999" customHeight="1">
      <c r="A45" s="36"/>
      <c r="B45" s="41"/>
      <c r="C45" s="278" t="s">
        <v>261</v>
      </c>
      <c r="D45" s="278" t="s">
        <v>1584</v>
      </c>
      <c r="E45" s="19" t="s">
        <v>142</v>
      </c>
      <c r="F45" s="279">
        <v>959</v>
      </c>
      <c r="G45" s="36"/>
      <c r="H45" s="41"/>
    </row>
    <row r="46" spans="1:8" s="2" customFormat="1" ht="16.899999999999999" customHeight="1">
      <c r="A46" s="36"/>
      <c r="B46" s="41"/>
      <c r="C46" s="278" t="s">
        <v>275</v>
      </c>
      <c r="D46" s="278" t="s">
        <v>1585</v>
      </c>
      <c r="E46" s="19" t="s">
        <v>142</v>
      </c>
      <c r="F46" s="279">
        <v>959</v>
      </c>
      <c r="G46" s="36"/>
      <c r="H46" s="41"/>
    </row>
    <row r="47" spans="1:8" s="2" customFormat="1" ht="16.899999999999999" customHeight="1">
      <c r="A47" s="36"/>
      <c r="B47" s="41"/>
      <c r="C47" s="274" t="s">
        <v>144</v>
      </c>
      <c r="D47" s="275" t="s">
        <v>145</v>
      </c>
      <c r="E47" s="276" t="s">
        <v>142</v>
      </c>
      <c r="F47" s="277">
        <v>71</v>
      </c>
      <c r="G47" s="36"/>
      <c r="H47" s="41"/>
    </row>
    <row r="48" spans="1:8" s="2" customFormat="1" ht="16.899999999999999" customHeight="1">
      <c r="A48" s="36"/>
      <c r="B48" s="41"/>
      <c r="C48" s="278" t="s">
        <v>21</v>
      </c>
      <c r="D48" s="278" t="s">
        <v>206</v>
      </c>
      <c r="E48" s="19" t="s">
        <v>21</v>
      </c>
      <c r="F48" s="279">
        <v>0</v>
      </c>
      <c r="G48" s="36"/>
      <c r="H48" s="41"/>
    </row>
    <row r="49" spans="1:8" s="2" customFormat="1" ht="16.899999999999999" customHeight="1">
      <c r="A49" s="36"/>
      <c r="B49" s="41"/>
      <c r="C49" s="278" t="s">
        <v>21</v>
      </c>
      <c r="D49" s="278" t="s">
        <v>210</v>
      </c>
      <c r="E49" s="19" t="s">
        <v>21</v>
      </c>
      <c r="F49" s="279">
        <v>0</v>
      </c>
      <c r="G49" s="36"/>
      <c r="H49" s="41"/>
    </row>
    <row r="50" spans="1:8" s="2" customFormat="1" ht="16.899999999999999" customHeight="1">
      <c r="A50" s="36"/>
      <c r="B50" s="41"/>
      <c r="C50" s="278" t="s">
        <v>21</v>
      </c>
      <c r="D50" s="278" t="s">
        <v>220</v>
      </c>
      <c r="E50" s="19" t="s">
        <v>21</v>
      </c>
      <c r="F50" s="279">
        <v>16</v>
      </c>
      <c r="G50" s="36"/>
      <c r="H50" s="41"/>
    </row>
    <row r="51" spans="1:8" s="2" customFormat="1" ht="16.899999999999999" customHeight="1">
      <c r="A51" s="36"/>
      <c r="B51" s="41"/>
      <c r="C51" s="278" t="s">
        <v>21</v>
      </c>
      <c r="D51" s="278" t="s">
        <v>212</v>
      </c>
      <c r="E51" s="19" t="s">
        <v>21</v>
      </c>
      <c r="F51" s="279">
        <v>0</v>
      </c>
      <c r="G51" s="36"/>
      <c r="H51" s="41"/>
    </row>
    <row r="52" spans="1:8" s="2" customFormat="1" ht="16.899999999999999" customHeight="1">
      <c r="A52" s="36"/>
      <c r="B52" s="41"/>
      <c r="C52" s="278" t="s">
        <v>21</v>
      </c>
      <c r="D52" s="278" t="s">
        <v>221</v>
      </c>
      <c r="E52" s="19" t="s">
        <v>21</v>
      </c>
      <c r="F52" s="279">
        <v>8</v>
      </c>
      <c r="G52" s="36"/>
      <c r="H52" s="41"/>
    </row>
    <row r="53" spans="1:8" s="2" customFormat="1" ht="16.899999999999999" customHeight="1">
      <c r="A53" s="36"/>
      <c r="B53" s="41"/>
      <c r="C53" s="278" t="s">
        <v>21</v>
      </c>
      <c r="D53" s="278" t="s">
        <v>213</v>
      </c>
      <c r="E53" s="19" t="s">
        <v>21</v>
      </c>
      <c r="F53" s="279">
        <v>0</v>
      </c>
      <c r="G53" s="36"/>
      <c r="H53" s="41"/>
    </row>
    <row r="54" spans="1:8" s="2" customFormat="1" ht="16.899999999999999" customHeight="1">
      <c r="A54" s="36"/>
      <c r="B54" s="41"/>
      <c r="C54" s="278" t="s">
        <v>21</v>
      </c>
      <c r="D54" s="278" t="s">
        <v>222</v>
      </c>
      <c r="E54" s="19" t="s">
        <v>21</v>
      </c>
      <c r="F54" s="279">
        <v>47</v>
      </c>
      <c r="G54" s="36"/>
      <c r="H54" s="41"/>
    </row>
    <row r="55" spans="1:8" s="2" customFormat="1" ht="16.899999999999999" customHeight="1">
      <c r="A55" s="36"/>
      <c r="B55" s="41"/>
      <c r="C55" s="278" t="s">
        <v>144</v>
      </c>
      <c r="D55" s="278" t="s">
        <v>188</v>
      </c>
      <c r="E55" s="19" t="s">
        <v>21</v>
      </c>
      <c r="F55" s="279">
        <v>71</v>
      </c>
      <c r="G55" s="36"/>
      <c r="H55" s="41"/>
    </row>
    <row r="56" spans="1:8" s="2" customFormat="1" ht="16.899999999999999" customHeight="1">
      <c r="A56" s="36"/>
      <c r="B56" s="41"/>
      <c r="C56" s="280" t="s">
        <v>1579</v>
      </c>
      <c r="D56" s="36"/>
      <c r="E56" s="36"/>
      <c r="F56" s="36"/>
      <c r="G56" s="36"/>
      <c r="H56" s="41"/>
    </row>
    <row r="57" spans="1:8" s="2" customFormat="1" ht="16.899999999999999" customHeight="1">
      <c r="A57" s="36"/>
      <c r="B57" s="41"/>
      <c r="C57" s="278" t="s">
        <v>216</v>
      </c>
      <c r="D57" s="278" t="s">
        <v>1586</v>
      </c>
      <c r="E57" s="19" t="s">
        <v>142</v>
      </c>
      <c r="F57" s="279">
        <v>71</v>
      </c>
      <c r="G57" s="36"/>
      <c r="H57" s="41"/>
    </row>
    <row r="58" spans="1:8" s="2" customFormat="1" ht="16.899999999999999" customHeight="1">
      <c r="A58" s="36"/>
      <c r="B58" s="41"/>
      <c r="C58" s="278" t="s">
        <v>196</v>
      </c>
      <c r="D58" s="278" t="s">
        <v>197</v>
      </c>
      <c r="E58" s="19" t="s">
        <v>142</v>
      </c>
      <c r="F58" s="279">
        <v>71</v>
      </c>
      <c r="G58" s="36"/>
      <c r="H58" s="41"/>
    </row>
    <row r="59" spans="1:8" s="2" customFormat="1" ht="16.899999999999999" customHeight="1">
      <c r="A59" s="36"/>
      <c r="B59" s="41"/>
      <c r="C59" s="278" t="s">
        <v>234</v>
      </c>
      <c r="D59" s="278" t="s">
        <v>235</v>
      </c>
      <c r="E59" s="19" t="s">
        <v>142</v>
      </c>
      <c r="F59" s="279">
        <v>71</v>
      </c>
      <c r="G59" s="36"/>
      <c r="H59" s="41"/>
    </row>
    <row r="60" spans="1:8" s="2" customFormat="1" ht="16.899999999999999" customHeight="1">
      <c r="A60" s="36"/>
      <c r="B60" s="41"/>
      <c r="C60" s="278" t="s">
        <v>252</v>
      </c>
      <c r="D60" s="278" t="s">
        <v>1587</v>
      </c>
      <c r="E60" s="19" t="s">
        <v>142</v>
      </c>
      <c r="F60" s="279">
        <v>71</v>
      </c>
      <c r="G60" s="36"/>
      <c r="H60" s="41"/>
    </row>
    <row r="61" spans="1:8" s="2" customFormat="1" ht="16.899999999999999" customHeight="1">
      <c r="A61" s="36"/>
      <c r="B61" s="41"/>
      <c r="C61" s="278" t="s">
        <v>265</v>
      </c>
      <c r="D61" s="278" t="s">
        <v>1588</v>
      </c>
      <c r="E61" s="19" t="s">
        <v>142</v>
      </c>
      <c r="F61" s="279">
        <v>71</v>
      </c>
      <c r="G61" s="36"/>
      <c r="H61" s="41"/>
    </row>
    <row r="62" spans="1:8" s="2" customFormat="1" ht="16.899999999999999" customHeight="1">
      <c r="A62" s="36"/>
      <c r="B62" s="41"/>
      <c r="C62" s="278" t="s">
        <v>281</v>
      </c>
      <c r="D62" s="278" t="s">
        <v>1589</v>
      </c>
      <c r="E62" s="19" t="s">
        <v>142</v>
      </c>
      <c r="F62" s="279">
        <v>71</v>
      </c>
      <c r="G62" s="36"/>
      <c r="H62" s="41"/>
    </row>
    <row r="63" spans="1:8" s="2" customFormat="1" ht="16.899999999999999" customHeight="1">
      <c r="A63" s="36"/>
      <c r="B63" s="41"/>
      <c r="C63" s="274" t="s">
        <v>147</v>
      </c>
      <c r="D63" s="275" t="s">
        <v>148</v>
      </c>
      <c r="E63" s="276" t="s">
        <v>142</v>
      </c>
      <c r="F63" s="277">
        <v>5</v>
      </c>
      <c r="G63" s="36"/>
      <c r="H63" s="41"/>
    </row>
    <row r="64" spans="1:8" s="2" customFormat="1" ht="16.899999999999999" customHeight="1">
      <c r="A64" s="36"/>
      <c r="B64" s="41"/>
      <c r="C64" s="278" t="s">
        <v>21</v>
      </c>
      <c r="D64" s="278" t="s">
        <v>206</v>
      </c>
      <c r="E64" s="19" t="s">
        <v>21</v>
      </c>
      <c r="F64" s="279">
        <v>0</v>
      </c>
      <c r="G64" s="36"/>
      <c r="H64" s="41"/>
    </row>
    <row r="65" spans="1:8" s="2" customFormat="1" ht="16.899999999999999" customHeight="1">
      <c r="A65" s="36"/>
      <c r="B65" s="41"/>
      <c r="C65" s="278" t="s">
        <v>21</v>
      </c>
      <c r="D65" s="278" t="s">
        <v>212</v>
      </c>
      <c r="E65" s="19" t="s">
        <v>21</v>
      </c>
      <c r="F65" s="279">
        <v>0</v>
      </c>
      <c r="G65" s="36"/>
      <c r="H65" s="41"/>
    </row>
    <row r="66" spans="1:8" s="2" customFormat="1" ht="16.899999999999999" customHeight="1">
      <c r="A66" s="36"/>
      <c r="B66" s="41"/>
      <c r="C66" s="278" t="s">
        <v>21</v>
      </c>
      <c r="D66" s="278" t="s">
        <v>182</v>
      </c>
      <c r="E66" s="19" t="s">
        <v>21</v>
      </c>
      <c r="F66" s="279">
        <v>4</v>
      </c>
      <c r="G66" s="36"/>
      <c r="H66" s="41"/>
    </row>
    <row r="67" spans="1:8" s="2" customFormat="1" ht="16.899999999999999" customHeight="1">
      <c r="A67" s="36"/>
      <c r="B67" s="41"/>
      <c r="C67" s="278" t="s">
        <v>21</v>
      </c>
      <c r="D67" s="278" t="s">
        <v>228</v>
      </c>
      <c r="E67" s="19" t="s">
        <v>21</v>
      </c>
      <c r="F67" s="279">
        <v>0</v>
      </c>
      <c r="G67" s="36"/>
      <c r="H67" s="41"/>
    </row>
    <row r="68" spans="1:8" s="2" customFormat="1" ht="16.899999999999999" customHeight="1">
      <c r="A68" s="36"/>
      <c r="B68" s="41"/>
      <c r="C68" s="278" t="s">
        <v>21</v>
      </c>
      <c r="D68" s="278" t="s">
        <v>84</v>
      </c>
      <c r="E68" s="19" t="s">
        <v>21</v>
      </c>
      <c r="F68" s="279">
        <v>1</v>
      </c>
      <c r="G68" s="36"/>
      <c r="H68" s="41"/>
    </row>
    <row r="69" spans="1:8" s="2" customFormat="1" ht="16.899999999999999" customHeight="1">
      <c r="A69" s="36"/>
      <c r="B69" s="41"/>
      <c r="C69" s="278" t="s">
        <v>147</v>
      </c>
      <c r="D69" s="278" t="s">
        <v>188</v>
      </c>
      <c r="E69" s="19" t="s">
        <v>21</v>
      </c>
      <c r="F69" s="279">
        <v>5</v>
      </c>
      <c r="G69" s="36"/>
      <c r="H69" s="41"/>
    </row>
    <row r="70" spans="1:8" s="2" customFormat="1" ht="16.899999999999999" customHeight="1">
      <c r="A70" s="36"/>
      <c r="B70" s="41"/>
      <c r="C70" s="280" t="s">
        <v>1579</v>
      </c>
      <c r="D70" s="36"/>
      <c r="E70" s="36"/>
      <c r="F70" s="36"/>
      <c r="G70" s="36"/>
      <c r="H70" s="41"/>
    </row>
    <row r="71" spans="1:8" s="2" customFormat="1" ht="16.899999999999999" customHeight="1">
      <c r="A71" s="36"/>
      <c r="B71" s="41"/>
      <c r="C71" s="278" t="s">
        <v>224</v>
      </c>
      <c r="D71" s="278" t="s">
        <v>1590</v>
      </c>
      <c r="E71" s="19" t="s">
        <v>142</v>
      </c>
      <c r="F71" s="279">
        <v>5</v>
      </c>
      <c r="G71" s="36"/>
      <c r="H71" s="41"/>
    </row>
    <row r="72" spans="1:8" s="2" customFormat="1" ht="16.899999999999999" customHeight="1">
      <c r="A72" s="36"/>
      <c r="B72" s="41"/>
      <c r="C72" s="278" t="s">
        <v>199</v>
      </c>
      <c r="D72" s="278" t="s">
        <v>200</v>
      </c>
      <c r="E72" s="19" t="s">
        <v>142</v>
      </c>
      <c r="F72" s="279">
        <v>5</v>
      </c>
      <c r="G72" s="36"/>
      <c r="H72" s="41"/>
    </row>
    <row r="73" spans="1:8" s="2" customFormat="1" ht="16.899999999999999" customHeight="1">
      <c r="A73" s="36"/>
      <c r="B73" s="41"/>
      <c r="C73" s="278" t="s">
        <v>238</v>
      </c>
      <c r="D73" s="278" t="s">
        <v>239</v>
      </c>
      <c r="E73" s="19" t="s">
        <v>142</v>
      </c>
      <c r="F73" s="279">
        <v>5</v>
      </c>
      <c r="G73" s="36"/>
      <c r="H73" s="41"/>
    </row>
    <row r="74" spans="1:8" s="2" customFormat="1" ht="16.899999999999999" customHeight="1">
      <c r="A74" s="36"/>
      <c r="B74" s="41"/>
      <c r="C74" s="278" t="s">
        <v>257</v>
      </c>
      <c r="D74" s="278" t="s">
        <v>1591</v>
      </c>
      <c r="E74" s="19" t="s">
        <v>142</v>
      </c>
      <c r="F74" s="279">
        <v>5</v>
      </c>
      <c r="G74" s="36"/>
      <c r="H74" s="41"/>
    </row>
    <row r="75" spans="1:8" s="2" customFormat="1" ht="16.899999999999999" customHeight="1">
      <c r="A75" s="36"/>
      <c r="B75" s="41"/>
      <c r="C75" s="278" t="s">
        <v>270</v>
      </c>
      <c r="D75" s="278" t="s">
        <v>1592</v>
      </c>
      <c r="E75" s="19" t="s">
        <v>142</v>
      </c>
      <c r="F75" s="279">
        <v>5</v>
      </c>
      <c r="G75" s="36"/>
      <c r="H75" s="41"/>
    </row>
    <row r="76" spans="1:8" s="2" customFormat="1" ht="16.899999999999999" customHeight="1">
      <c r="A76" s="36"/>
      <c r="B76" s="41"/>
      <c r="C76" s="278" t="s">
        <v>287</v>
      </c>
      <c r="D76" s="278" t="s">
        <v>1593</v>
      </c>
      <c r="E76" s="19" t="s">
        <v>142</v>
      </c>
      <c r="F76" s="279">
        <v>5</v>
      </c>
      <c r="G76" s="36"/>
      <c r="H76" s="41"/>
    </row>
    <row r="77" spans="1:8" s="2" customFormat="1" ht="26.45" customHeight="1">
      <c r="A77" s="36"/>
      <c r="B77" s="41"/>
      <c r="C77" s="273" t="s">
        <v>1594</v>
      </c>
      <c r="D77" s="273" t="s">
        <v>94</v>
      </c>
      <c r="E77" s="36"/>
      <c r="F77" s="36"/>
      <c r="G77" s="36"/>
      <c r="H77" s="41"/>
    </row>
    <row r="78" spans="1:8" s="2" customFormat="1" ht="16.899999999999999" customHeight="1">
      <c r="A78" s="36"/>
      <c r="B78" s="41"/>
      <c r="C78" s="274" t="s">
        <v>316</v>
      </c>
      <c r="D78" s="275" t="s">
        <v>1595</v>
      </c>
      <c r="E78" s="276" t="s">
        <v>131</v>
      </c>
      <c r="F78" s="277">
        <v>2357</v>
      </c>
      <c r="G78" s="36"/>
      <c r="H78" s="41"/>
    </row>
    <row r="79" spans="1:8" s="2" customFormat="1" ht="16.899999999999999" customHeight="1">
      <c r="A79" s="36"/>
      <c r="B79" s="41"/>
      <c r="C79" s="278" t="s">
        <v>21</v>
      </c>
      <c r="D79" s="278" t="s">
        <v>315</v>
      </c>
      <c r="E79" s="19" t="s">
        <v>21</v>
      </c>
      <c r="F79" s="279">
        <v>2357</v>
      </c>
      <c r="G79" s="36"/>
      <c r="H79" s="41"/>
    </row>
    <row r="80" spans="1:8" s="2" customFormat="1" ht="16.899999999999999" customHeight="1">
      <c r="A80" s="36"/>
      <c r="B80" s="41"/>
      <c r="C80" s="278" t="s">
        <v>316</v>
      </c>
      <c r="D80" s="278" t="s">
        <v>188</v>
      </c>
      <c r="E80" s="19" t="s">
        <v>21</v>
      </c>
      <c r="F80" s="279">
        <v>2357</v>
      </c>
      <c r="G80" s="36"/>
      <c r="H80" s="41"/>
    </row>
    <row r="81" spans="1:8" s="2" customFormat="1" ht="16.899999999999999" customHeight="1">
      <c r="A81" s="36"/>
      <c r="B81" s="41"/>
      <c r="C81" s="274" t="s">
        <v>292</v>
      </c>
      <c r="D81" s="275" t="s">
        <v>293</v>
      </c>
      <c r="E81" s="276" t="s">
        <v>294</v>
      </c>
      <c r="F81" s="277">
        <v>0.2</v>
      </c>
      <c r="G81" s="36"/>
      <c r="H81" s="41"/>
    </row>
    <row r="82" spans="1:8" s="2" customFormat="1" ht="16.899999999999999" customHeight="1">
      <c r="A82" s="36"/>
      <c r="B82" s="41"/>
      <c r="C82" s="278" t="s">
        <v>292</v>
      </c>
      <c r="D82" s="278" t="s">
        <v>317</v>
      </c>
      <c r="E82" s="19" t="s">
        <v>21</v>
      </c>
      <c r="F82" s="279">
        <v>0.2</v>
      </c>
      <c r="G82" s="36"/>
      <c r="H82" s="41"/>
    </row>
    <row r="83" spans="1:8" s="2" customFormat="1" ht="16.899999999999999" customHeight="1">
      <c r="A83" s="36"/>
      <c r="B83" s="41"/>
      <c r="C83" s="280" t="s">
        <v>1579</v>
      </c>
      <c r="D83" s="36"/>
      <c r="E83" s="36"/>
      <c r="F83" s="36"/>
      <c r="G83" s="36"/>
      <c r="H83" s="41"/>
    </row>
    <row r="84" spans="1:8" s="2" customFormat="1" ht="16.899999999999999" customHeight="1">
      <c r="A84" s="36"/>
      <c r="B84" s="41"/>
      <c r="C84" s="278" t="s">
        <v>307</v>
      </c>
      <c r="D84" s="278" t="s">
        <v>1596</v>
      </c>
      <c r="E84" s="19" t="s">
        <v>131</v>
      </c>
      <c r="F84" s="279">
        <v>2357</v>
      </c>
      <c r="G84" s="36"/>
      <c r="H84" s="41"/>
    </row>
    <row r="85" spans="1:8" s="2" customFormat="1" ht="16.899999999999999" customHeight="1">
      <c r="A85" s="36"/>
      <c r="B85" s="41"/>
      <c r="C85" s="274" t="s">
        <v>296</v>
      </c>
      <c r="D85" s="275" t="s">
        <v>297</v>
      </c>
      <c r="E85" s="276" t="s">
        <v>298</v>
      </c>
      <c r="F85" s="277">
        <v>78.400000000000006</v>
      </c>
      <c r="G85" s="36"/>
      <c r="H85" s="41"/>
    </row>
    <row r="86" spans="1:8" s="2" customFormat="1" ht="16.899999999999999" customHeight="1">
      <c r="A86" s="36"/>
      <c r="B86" s="41"/>
      <c r="C86" s="278" t="s">
        <v>21</v>
      </c>
      <c r="D86" s="278" t="s">
        <v>326</v>
      </c>
      <c r="E86" s="19" t="s">
        <v>21</v>
      </c>
      <c r="F86" s="279">
        <v>0</v>
      </c>
      <c r="G86" s="36"/>
      <c r="H86" s="41"/>
    </row>
    <row r="87" spans="1:8" s="2" customFormat="1" ht="16.899999999999999" customHeight="1">
      <c r="A87" s="36"/>
      <c r="B87" s="41"/>
      <c r="C87" s="278" t="s">
        <v>296</v>
      </c>
      <c r="D87" s="278" t="s">
        <v>327</v>
      </c>
      <c r="E87" s="19" t="s">
        <v>21</v>
      </c>
      <c r="F87" s="279">
        <v>78.400000000000006</v>
      </c>
      <c r="G87" s="36"/>
      <c r="H87" s="41"/>
    </row>
    <row r="88" spans="1:8" s="2" customFormat="1" ht="16.899999999999999" customHeight="1">
      <c r="A88" s="36"/>
      <c r="B88" s="41"/>
      <c r="C88" s="280" t="s">
        <v>1579</v>
      </c>
      <c r="D88" s="36"/>
      <c r="E88" s="36"/>
      <c r="F88" s="36"/>
      <c r="G88" s="36"/>
      <c r="H88" s="41"/>
    </row>
    <row r="89" spans="1:8" s="2" customFormat="1" ht="16.899999999999999" customHeight="1">
      <c r="A89" s="36"/>
      <c r="B89" s="41"/>
      <c r="C89" s="278" t="s">
        <v>318</v>
      </c>
      <c r="D89" s="278" t="s">
        <v>1597</v>
      </c>
      <c r="E89" s="19" t="s">
        <v>298</v>
      </c>
      <c r="F89" s="279">
        <v>1322.7</v>
      </c>
      <c r="G89" s="36"/>
      <c r="H89" s="41"/>
    </row>
    <row r="90" spans="1:8" s="2" customFormat="1" ht="16.899999999999999" customHeight="1">
      <c r="A90" s="36"/>
      <c r="B90" s="41"/>
      <c r="C90" s="278" t="s">
        <v>328</v>
      </c>
      <c r="D90" s="278" t="s">
        <v>1598</v>
      </c>
      <c r="E90" s="19" t="s">
        <v>298</v>
      </c>
      <c r="F90" s="279">
        <v>1715.7</v>
      </c>
      <c r="G90" s="36"/>
      <c r="H90" s="41"/>
    </row>
    <row r="91" spans="1:8" s="2" customFormat="1" ht="16.899999999999999" customHeight="1">
      <c r="A91" s="36"/>
      <c r="B91" s="41"/>
      <c r="C91" s="278" t="s">
        <v>334</v>
      </c>
      <c r="D91" s="278" t="s">
        <v>1599</v>
      </c>
      <c r="E91" s="19" t="s">
        <v>298</v>
      </c>
      <c r="F91" s="279">
        <v>1244.3</v>
      </c>
      <c r="G91" s="36"/>
      <c r="H91" s="41"/>
    </row>
    <row r="92" spans="1:8" s="2" customFormat="1" ht="16.899999999999999" customHeight="1">
      <c r="A92" s="36"/>
      <c r="B92" s="41"/>
      <c r="C92" s="278" t="s">
        <v>339</v>
      </c>
      <c r="D92" s="278" t="s">
        <v>1600</v>
      </c>
      <c r="E92" s="19" t="s">
        <v>298</v>
      </c>
      <c r="F92" s="279">
        <v>1715.7</v>
      </c>
      <c r="G92" s="36"/>
      <c r="H92" s="41"/>
    </row>
    <row r="93" spans="1:8" s="2" customFormat="1" ht="16.899999999999999" customHeight="1">
      <c r="A93" s="36"/>
      <c r="B93" s="41"/>
      <c r="C93" s="274" t="s">
        <v>300</v>
      </c>
      <c r="D93" s="275" t="s">
        <v>301</v>
      </c>
      <c r="E93" s="276" t="s">
        <v>298</v>
      </c>
      <c r="F93" s="277">
        <v>471.4</v>
      </c>
      <c r="G93" s="36"/>
      <c r="H93" s="41"/>
    </row>
    <row r="94" spans="1:8" s="2" customFormat="1" ht="16.899999999999999" customHeight="1">
      <c r="A94" s="36"/>
      <c r="B94" s="41"/>
      <c r="C94" s="278" t="s">
        <v>21</v>
      </c>
      <c r="D94" s="278" t="s">
        <v>311</v>
      </c>
      <c r="E94" s="19" t="s">
        <v>21</v>
      </c>
      <c r="F94" s="279">
        <v>0</v>
      </c>
      <c r="G94" s="36"/>
      <c r="H94" s="41"/>
    </row>
    <row r="95" spans="1:8" s="2" customFormat="1" ht="16.899999999999999" customHeight="1">
      <c r="A95" s="36"/>
      <c r="B95" s="41"/>
      <c r="C95" s="278" t="s">
        <v>21</v>
      </c>
      <c r="D95" s="278" t="s">
        <v>312</v>
      </c>
      <c r="E95" s="19" t="s">
        <v>21</v>
      </c>
      <c r="F95" s="279">
        <v>130.6</v>
      </c>
      <c r="G95" s="36"/>
      <c r="H95" s="41"/>
    </row>
    <row r="96" spans="1:8" s="2" customFormat="1" ht="16.899999999999999" customHeight="1">
      <c r="A96" s="36"/>
      <c r="B96" s="41"/>
      <c r="C96" s="278" t="s">
        <v>21</v>
      </c>
      <c r="D96" s="278" t="s">
        <v>313</v>
      </c>
      <c r="E96" s="19" t="s">
        <v>21</v>
      </c>
      <c r="F96" s="279">
        <v>171</v>
      </c>
      <c r="G96" s="36"/>
      <c r="H96" s="41"/>
    </row>
    <row r="97" spans="1:8" s="2" customFormat="1" ht="16.899999999999999" customHeight="1">
      <c r="A97" s="36"/>
      <c r="B97" s="41"/>
      <c r="C97" s="278" t="s">
        <v>21</v>
      </c>
      <c r="D97" s="278" t="s">
        <v>314</v>
      </c>
      <c r="E97" s="19" t="s">
        <v>21</v>
      </c>
      <c r="F97" s="279">
        <v>169.8</v>
      </c>
      <c r="G97" s="36"/>
      <c r="H97" s="41"/>
    </row>
    <row r="98" spans="1:8" s="2" customFormat="1" ht="16.899999999999999" customHeight="1">
      <c r="A98" s="36"/>
      <c r="B98" s="41"/>
      <c r="C98" s="278" t="s">
        <v>300</v>
      </c>
      <c r="D98" s="278" t="s">
        <v>188</v>
      </c>
      <c r="E98" s="19" t="s">
        <v>21</v>
      </c>
      <c r="F98" s="279">
        <v>471.4</v>
      </c>
      <c r="G98" s="36"/>
      <c r="H98" s="41"/>
    </row>
    <row r="99" spans="1:8" s="2" customFormat="1" ht="16.899999999999999" customHeight="1">
      <c r="A99" s="36"/>
      <c r="B99" s="41"/>
      <c r="C99" s="280" t="s">
        <v>1579</v>
      </c>
      <c r="D99" s="36"/>
      <c r="E99" s="36"/>
      <c r="F99" s="36"/>
      <c r="G99" s="36"/>
      <c r="H99" s="41"/>
    </row>
    <row r="100" spans="1:8" s="2" customFormat="1" ht="16.899999999999999" customHeight="1">
      <c r="A100" s="36"/>
      <c r="B100" s="41"/>
      <c r="C100" s="278" t="s">
        <v>307</v>
      </c>
      <c r="D100" s="278" t="s">
        <v>1596</v>
      </c>
      <c r="E100" s="19" t="s">
        <v>131</v>
      </c>
      <c r="F100" s="279">
        <v>2357</v>
      </c>
      <c r="G100" s="36"/>
      <c r="H100" s="41"/>
    </row>
    <row r="101" spans="1:8" s="2" customFormat="1" ht="16.899999999999999" customHeight="1">
      <c r="A101" s="36"/>
      <c r="B101" s="41"/>
      <c r="C101" s="278" t="s">
        <v>328</v>
      </c>
      <c r="D101" s="278" t="s">
        <v>1598</v>
      </c>
      <c r="E101" s="19" t="s">
        <v>298</v>
      </c>
      <c r="F101" s="279">
        <v>1715.7</v>
      </c>
      <c r="G101" s="36"/>
      <c r="H101" s="41"/>
    </row>
    <row r="102" spans="1:8" s="2" customFormat="1" ht="16.899999999999999" customHeight="1">
      <c r="A102" s="36"/>
      <c r="B102" s="41"/>
      <c r="C102" s="278" t="s">
        <v>339</v>
      </c>
      <c r="D102" s="278" t="s">
        <v>1600</v>
      </c>
      <c r="E102" s="19" t="s">
        <v>298</v>
      </c>
      <c r="F102" s="279">
        <v>1715.7</v>
      </c>
      <c r="G102" s="36"/>
      <c r="H102" s="41"/>
    </row>
    <row r="103" spans="1:8" s="2" customFormat="1" ht="16.899999999999999" customHeight="1">
      <c r="A103" s="36"/>
      <c r="B103" s="41"/>
      <c r="C103" s="274" t="s">
        <v>303</v>
      </c>
      <c r="D103" s="275" t="s">
        <v>304</v>
      </c>
      <c r="E103" s="276" t="s">
        <v>298</v>
      </c>
      <c r="F103" s="277">
        <v>1322.7</v>
      </c>
      <c r="G103" s="36"/>
      <c r="H103" s="41"/>
    </row>
    <row r="104" spans="1:8" s="2" customFormat="1" ht="16.899999999999999" customHeight="1">
      <c r="A104" s="36"/>
      <c r="B104" s="41"/>
      <c r="C104" s="278" t="s">
        <v>21</v>
      </c>
      <c r="D104" s="278" t="s">
        <v>322</v>
      </c>
      <c r="E104" s="19" t="s">
        <v>21</v>
      </c>
      <c r="F104" s="279">
        <v>0</v>
      </c>
      <c r="G104" s="36"/>
      <c r="H104" s="41"/>
    </row>
    <row r="105" spans="1:8" s="2" customFormat="1" ht="16.899999999999999" customHeight="1">
      <c r="A105" s="36"/>
      <c r="B105" s="41"/>
      <c r="C105" s="278" t="s">
        <v>21</v>
      </c>
      <c r="D105" s="278" t="s">
        <v>323</v>
      </c>
      <c r="E105" s="19" t="s">
        <v>21</v>
      </c>
      <c r="F105" s="279">
        <v>273</v>
      </c>
      <c r="G105" s="36"/>
      <c r="H105" s="41"/>
    </row>
    <row r="106" spans="1:8" s="2" customFormat="1" ht="16.899999999999999" customHeight="1">
      <c r="A106" s="36"/>
      <c r="B106" s="41"/>
      <c r="C106" s="278" t="s">
        <v>21</v>
      </c>
      <c r="D106" s="278" t="s">
        <v>324</v>
      </c>
      <c r="E106" s="19" t="s">
        <v>21</v>
      </c>
      <c r="F106" s="279">
        <v>449.7</v>
      </c>
      <c r="G106" s="36"/>
      <c r="H106" s="41"/>
    </row>
    <row r="107" spans="1:8" s="2" customFormat="1" ht="16.899999999999999" customHeight="1">
      <c r="A107" s="36"/>
      <c r="B107" s="41"/>
      <c r="C107" s="278" t="s">
        <v>21</v>
      </c>
      <c r="D107" s="278" t="s">
        <v>325</v>
      </c>
      <c r="E107" s="19" t="s">
        <v>21</v>
      </c>
      <c r="F107" s="279">
        <v>600</v>
      </c>
      <c r="G107" s="36"/>
      <c r="H107" s="41"/>
    </row>
    <row r="108" spans="1:8" s="2" customFormat="1" ht="16.899999999999999" customHeight="1">
      <c r="A108" s="36"/>
      <c r="B108" s="41"/>
      <c r="C108" s="278" t="s">
        <v>303</v>
      </c>
      <c r="D108" s="278" t="s">
        <v>188</v>
      </c>
      <c r="E108" s="19" t="s">
        <v>21</v>
      </c>
      <c r="F108" s="279">
        <v>1322.7</v>
      </c>
      <c r="G108" s="36"/>
      <c r="H108" s="41"/>
    </row>
    <row r="109" spans="1:8" s="2" customFormat="1" ht="16.899999999999999" customHeight="1">
      <c r="A109" s="36"/>
      <c r="B109" s="41"/>
      <c r="C109" s="280" t="s">
        <v>1579</v>
      </c>
      <c r="D109" s="36"/>
      <c r="E109" s="36"/>
      <c r="F109" s="36"/>
      <c r="G109" s="36"/>
      <c r="H109" s="41"/>
    </row>
    <row r="110" spans="1:8" s="2" customFormat="1" ht="16.899999999999999" customHeight="1">
      <c r="A110" s="36"/>
      <c r="B110" s="41"/>
      <c r="C110" s="278" t="s">
        <v>318</v>
      </c>
      <c r="D110" s="278" t="s">
        <v>1597</v>
      </c>
      <c r="E110" s="19" t="s">
        <v>298</v>
      </c>
      <c r="F110" s="279">
        <v>1322.7</v>
      </c>
      <c r="G110" s="36"/>
      <c r="H110" s="41"/>
    </row>
    <row r="111" spans="1:8" s="2" customFormat="1" ht="16.899999999999999" customHeight="1">
      <c r="A111" s="36"/>
      <c r="B111" s="41"/>
      <c r="C111" s="278" t="s">
        <v>328</v>
      </c>
      <c r="D111" s="278" t="s">
        <v>1598</v>
      </c>
      <c r="E111" s="19" t="s">
        <v>298</v>
      </c>
      <c r="F111" s="279">
        <v>1715.7</v>
      </c>
      <c r="G111" s="36"/>
      <c r="H111" s="41"/>
    </row>
    <row r="112" spans="1:8" s="2" customFormat="1" ht="16.899999999999999" customHeight="1">
      <c r="A112" s="36"/>
      <c r="B112" s="41"/>
      <c r="C112" s="278" t="s">
        <v>334</v>
      </c>
      <c r="D112" s="278" t="s">
        <v>1599</v>
      </c>
      <c r="E112" s="19" t="s">
        <v>298</v>
      </c>
      <c r="F112" s="279">
        <v>1244.3</v>
      </c>
      <c r="G112" s="36"/>
      <c r="H112" s="41"/>
    </row>
    <row r="113" spans="1:8" s="2" customFormat="1" ht="16.899999999999999" customHeight="1">
      <c r="A113" s="36"/>
      <c r="B113" s="41"/>
      <c r="C113" s="278" t="s">
        <v>339</v>
      </c>
      <c r="D113" s="278" t="s">
        <v>1600</v>
      </c>
      <c r="E113" s="19" t="s">
        <v>298</v>
      </c>
      <c r="F113" s="279">
        <v>1715.7</v>
      </c>
      <c r="G113" s="36"/>
      <c r="H113" s="41"/>
    </row>
    <row r="114" spans="1:8" s="2" customFormat="1" ht="26.45" customHeight="1">
      <c r="A114" s="36"/>
      <c r="B114" s="41"/>
      <c r="C114" s="273" t="s">
        <v>1601</v>
      </c>
      <c r="D114" s="273" t="s">
        <v>98</v>
      </c>
      <c r="E114" s="36"/>
      <c r="F114" s="36"/>
      <c r="G114" s="36"/>
      <c r="H114" s="41"/>
    </row>
    <row r="115" spans="1:8" s="2" customFormat="1" ht="16.899999999999999" customHeight="1">
      <c r="A115" s="36"/>
      <c r="B115" s="41"/>
      <c r="C115" s="274" t="s">
        <v>348</v>
      </c>
      <c r="D115" s="275" t="s">
        <v>349</v>
      </c>
      <c r="E115" s="276" t="s">
        <v>294</v>
      </c>
      <c r="F115" s="277">
        <v>39.700000000000003</v>
      </c>
      <c r="G115" s="36"/>
      <c r="H115" s="41"/>
    </row>
    <row r="116" spans="1:8" s="2" customFormat="1" ht="16.899999999999999" customHeight="1">
      <c r="A116" s="36"/>
      <c r="B116" s="41"/>
      <c r="C116" s="278" t="s">
        <v>348</v>
      </c>
      <c r="D116" s="278" t="s">
        <v>556</v>
      </c>
      <c r="E116" s="19" t="s">
        <v>21</v>
      </c>
      <c r="F116" s="279">
        <v>39.700000000000003</v>
      </c>
      <c r="G116" s="36"/>
      <c r="H116" s="41"/>
    </row>
    <row r="117" spans="1:8" s="2" customFormat="1" ht="16.899999999999999" customHeight="1">
      <c r="A117" s="36"/>
      <c r="B117" s="41"/>
      <c r="C117" s="280" t="s">
        <v>1579</v>
      </c>
      <c r="D117" s="36"/>
      <c r="E117" s="36"/>
      <c r="F117" s="36"/>
      <c r="G117" s="36"/>
      <c r="H117" s="41"/>
    </row>
    <row r="118" spans="1:8" s="2" customFormat="1" ht="16.899999999999999" customHeight="1">
      <c r="A118" s="36"/>
      <c r="B118" s="41"/>
      <c r="C118" s="278" t="s">
        <v>550</v>
      </c>
      <c r="D118" s="278" t="s">
        <v>1602</v>
      </c>
      <c r="E118" s="19" t="s">
        <v>131</v>
      </c>
      <c r="F118" s="279">
        <v>99.55</v>
      </c>
      <c r="G118" s="36"/>
      <c r="H118" s="41"/>
    </row>
    <row r="119" spans="1:8" s="2" customFormat="1" ht="16.899999999999999" customHeight="1">
      <c r="A119" s="36"/>
      <c r="B119" s="41"/>
      <c r="C119" s="278" t="s">
        <v>480</v>
      </c>
      <c r="D119" s="278" t="s">
        <v>1603</v>
      </c>
      <c r="E119" s="19" t="s">
        <v>131</v>
      </c>
      <c r="F119" s="279">
        <v>108.6</v>
      </c>
      <c r="G119" s="36"/>
      <c r="H119" s="41"/>
    </row>
    <row r="120" spans="1:8" s="2" customFormat="1" ht="16.899999999999999" customHeight="1">
      <c r="A120" s="36"/>
      <c r="B120" s="41"/>
      <c r="C120" s="274" t="s">
        <v>1604</v>
      </c>
      <c r="D120" s="275" t="s">
        <v>1605</v>
      </c>
      <c r="E120" s="276" t="s">
        <v>298</v>
      </c>
      <c r="F120" s="277">
        <v>214.51499999999999</v>
      </c>
      <c r="G120" s="36"/>
      <c r="H120" s="41"/>
    </row>
    <row r="121" spans="1:8" s="2" customFormat="1" ht="16.899999999999999" customHeight="1">
      <c r="A121" s="36"/>
      <c r="B121" s="41"/>
      <c r="C121" s="274" t="s">
        <v>351</v>
      </c>
      <c r="D121" s="275" t="s">
        <v>352</v>
      </c>
      <c r="E121" s="276" t="s">
        <v>131</v>
      </c>
      <c r="F121" s="277">
        <v>108.6</v>
      </c>
      <c r="G121" s="36"/>
      <c r="H121" s="41"/>
    </row>
    <row r="122" spans="1:8" s="2" customFormat="1" ht="16.899999999999999" customHeight="1">
      <c r="A122" s="36"/>
      <c r="B122" s="41"/>
      <c r="C122" s="278" t="s">
        <v>21</v>
      </c>
      <c r="D122" s="278" t="s">
        <v>484</v>
      </c>
      <c r="E122" s="19" t="s">
        <v>21</v>
      </c>
      <c r="F122" s="279">
        <v>0</v>
      </c>
      <c r="G122" s="36"/>
      <c r="H122" s="41"/>
    </row>
    <row r="123" spans="1:8" s="2" customFormat="1" ht="16.899999999999999" customHeight="1">
      <c r="A123" s="36"/>
      <c r="B123" s="41"/>
      <c r="C123" s="278" t="s">
        <v>21</v>
      </c>
      <c r="D123" s="278" t="s">
        <v>485</v>
      </c>
      <c r="E123" s="19" t="s">
        <v>21</v>
      </c>
      <c r="F123" s="279">
        <v>108.6</v>
      </c>
      <c r="G123" s="36"/>
      <c r="H123" s="41"/>
    </row>
    <row r="124" spans="1:8" s="2" customFormat="1" ht="16.899999999999999" customHeight="1">
      <c r="A124" s="36"/>
      <c r="B124" s="41"/>
      <c r="C124" s="278" t="s">
        <v>351</v>
      </c>
      <c r="D124" s="278" t="s">
        <v>188</v>
      </c>
      <c r="E124" s="19" t="s">
        <v>21</v>
      </c>
      <c r="F124" s="279">
        <v>108.6</v>
      </c>
      <c r="G124" s="36"/>
      <c r="H124" s="41"/>
    </row>
    <row r="125" spans="1:8" s="2" customFormat="1" ht="16.899999999999999" customHeight="1">
      <c r="A125" s="36"/>
      <c r="B125" s="41"/>
      <c r="C125" s="280" t="s">
        <v>1579</v>
      </c>
      <c r="D125" s="36"/>
      <c r="E125" s="36"/>
      <c r="F125" s="36"/>
      <c r="G125" s="36"/>
      <c r="H125" s="41"/>
    </row>
    <row r="126" spans="1:8" s="2" customFormat="1" ht="16.899999999999999" customHeight="1">
      <c r="A126" s="36"/>
      <c r="B126" s="41"/>
      <c r="C126" s="278" t="s">
        <v>480</v>
      </c>
      <c r="D126" s="278" t="s">
        <v>1603</v>
      </c>
      <c r="E126" s="19" t="s">
        <v>131</v>
      </c>
      <c r="F126" s="279">
        <v>108.6</v>
      </c>
      <c r="G126" s="36"/>
      <c r="H126" s="41"/>
    </row>
    <row r="127" spans="1:8" s="2" customFormat="1" ht="16.899999999999999" customHeight="1">
      <c r="A127" s="36"/>
      <c r="B127" s="41"/>
      <c r="C127" s="278" t="s">
        <v>470</v>
      </c>
      <c r="D127" s="278" t="s">
        <v>1606</v>
      </c>
      <c r="E127" s="19" t="s">
        <v>131</v>
      </c>
      <c r="F127" s="279">
        <v>108.6</v>
      </c>
      <c r="G127" s="36"/>
      <c r="H127" s="41"/>
    </row>
    <row r="128" spans="1:8" s="2" customFormat="1" ht="16.899999999999999" customHeight="1">
      <c r="A128" s="36"/>
      <c r="B128" s="41"/>
      <c r="C128" s="278" t="s">
        <v>487</v>
      </c>
      <c r="D128" s="278" t="s">
        <v>1607</v>
      </c>
      <c r="E128" s="19" t="s">
        <v>131</v>
      </c>
      <c r="F128" s="279">
        <v>108.6</v>
      </c>
      <c r="G128" s="36"/>
      <c r="H128" s="41"/>
    </row>
    <row r="129" spans="1:8" s="2" customFormat="1" ht="16.899999999999999" customHeight="1">
      <c r="A129" s="36"/>
      <c r="B129" s="41"/>
      <c r="C129" s="274" t="s">
        <v>354</v>
      </c>
      <c r="D129" s="275" t="s">
        <v>355</v>
      </c>
      <c r="E129" s="276" t="s">
        <v>131</v>
      </c>
      <c r="F129" s="277">
        <v>58.6</v>
      </c>
      <c r="G129" s="36"/>
      <c r="H129" s="41"/>
    </row>
    <row r="130" spans="1:8" s="2" customFormat="1" ht="16.899999999999999" customHeight="1">
      <c r="A130" s="36"/>
      <c r="B130" s="41"/>
      <c r="C130" s="278" t="s">
        <v>21</v>
      </c>
      <c r="D130" s="278" t="s">
        <v>514</v>
      </c>
      <c r="E130" s="19" t="s">
        <v>21</v>
      </c>
      <c r="F130" s="279">
        <v>58.6</v>
      </c>
      <c r="G130" s="36"/>
      <c r="H130" s="41"/>
    </row>
    <row r="131" spans="1:8" s="2" customFormat="1" ht="16.899999999999999" customHeight="1">
      <c r="A131" s="36"/>
      <c r="B131" s="41"/>
      <c r="C131" s="278" t="s">
        <v>354</v>
      </c>
      <c r="D131" s="278" t="s">
        <v>188</v>
      </c>
      <c r="E131" s="19" t="s">
        <v>21</v>
      </c>
      <c r="F131" s="279">
        <v>58.6</v>
      </c>
      <c r="G131" s="36"/>
      <c r="H131" s="41"/>
    </row>
    <row r="132" spans="1:8" s="2" customFormat="1" ht="16.899999999999999" customHeight="1">
      <c r="A132" s="36"/>
      <c r="B132" s="41"/>
      <c r="C132" s="280" t="s">
        <v>1579</v>
      </c>
      <c r="D132" s="36"/>
      <c r="E132" s="36"/>
      <c r="F132" s="36"/>
      <c r="G132" s="36"/>
      <c r="H132" s="41"/>
    </row>
    <row r="133" spans="1:8" s="2" customFormat="1" ht="16.899999999999999" customHeight="1">
      <c r="A133" s="36"/>
      <c r="B133" s="41"/>
      <c r="C133" s="278" t="s">
        <v>506</v>
      </c>
      <c r="D133" s="278" t="s">
        <v>1608</v>
      </c>
      <c r="E133" s="19" t="s">
        <v>131</v>
      </c>
      <c r="F133" s="279">
        <v>58.6</v>
      </c>
      <c r="G133" s="36"/>
      <c r="H133" s="41"/>
    </row>
    <row r="134" spans="1:8" s="2" customFormat="1" ht="16.899999999999999" customHeight="1">
      <c r="A134" s="36"/>
      <c r="B134" s="41"/>
      <c r="C134" s="278" t="s">
        <v>475</v>
      </c>
      <c r="D134" s="278" t="s">
        <v>1609</v>
      </c>
      <c r="E134" s="19" t="s">
        <v>131</v>
      </c>
      <c r="F134" s="279">
        <v>58.6</v>
      </c>
      <c r="G134" s="36"/>
      <c r="H134" s="41"/>
    </row>
    <row r="135" spans="1:8" s="2" customFormat="1" ht="16.899999999999999" customHeight="1">
      <c r="A135" s="36"/>
      <c r="B135" s="41"/>
      <c r="C135" s="278" t="s">
        <v>499</v>
      </c>
      <c r="D135" s="278" t="s">
        <v>1610</v>
      </c>
      <c r="E135" s="19" t="s">
        <v>131</v>
      </c>
      <c r="F135" s="279">
        <v>58.6</v>
      </c>
      <c r="G135" s="36"/>
      <c r="H135" s="41"/>
    </row>
    <row r="136" spans="1:8" s="2" customFormat="1" ht="16.899999999999999" customHeight="1">
      <c r="A136" s="36"/>
      <c r="B136" s="41"/>
      <c r="C136" s="274" t="s">
        <v>316</v>
      </c>
      <c r="D136" s="275" t="s">
        <v>1595</v>
      </c>
      <c r="E136" s="276" t="s">
        <v>131</v>
      </c>
      <c r="F136" s="277">
        <v>246.5</v>
      </c>
      <c r="G136" s="36"/>
      <c r="H136" s="41"/>
    </row>
    <row r="137" spans="1:8" s="2" customFormat="1" ht="16.899999999999999" customHeight="1">
      <c r="A137" s="36"/>
      <c r="B137" s="41"/>
      <c r="C137" s="278" t="s">
        <v>21</v>
      </c>
      <c r="D137" s="278" t="s">
        <v>315</v>
      </c>
      <c r="E137" s="19" t="s">
        <v>21</v>
      </c>
      <c r="F137" s="279">
        <v>246.5</v>
      </c>
      <c r="G137" s="36"/>
      <c r="H137" s="41"/>
    </row>
    <row r="138" spans="1:8" s="2" customFormat="1" ht="16.899999999999999" customHeight="1">
      <c r="A138" s="36"/>
      <c r="B138" s="41"/>
      <c r="C138" s="278" t="s">
        <v>316</v>
      </c>
      <c r="D138" s="278" t="s">
        <v>188</v>
      </c>
      <c r="E138" s="19" t="s">
        <v>21</v>
      </c>
      <c r="F138" s="279">
        <v>246.5</v>
      </c>
      <c r="G138" s="36"/>
      <c r="H138" s="41"/>
    </row>
    <row r="139" spans="1:8" s="2" customFormat="1" ht="16.899999999999999" customHeight="1">
      <c r="A139" s="36"/>
      <c r="B139" s="41"/>
      <c r="C139" s="274" t="s">
        <v>357</v>
      </c>
      <c r="D139" s="275" t="s">
        <v>358</v>
      </c>
      <c r="E139" s="276" t="s">
        <v>294</v>
      </c>
      <c r="F139" s="277">
        <v>2.75</v>
      </c>
      <c r="G139" s="36"/>
      <c r="H139" s="41"/>
    </row>
    <row r="140" spans="1:8" s="2" customFormat="1" ht="16.899999999999999" customHeight="1">
      <c r="A140" s="36"/>
      <c r="B140" s="41"/>
      <c r="C140" s="278" t="s">
        <v>357</v>
      </c>
      <c r="D140" s="278" t="s">
        <v>557</v>
      </c>
      <c r="E140" s="19" t="s">
        <v>21</v>
      </c>
      <c r="F140" s="279">
        <v>2.75</v>
      </c>
      <c r="G140" s="36"/>
      <c r="H140" s="41"/>
    </row>
    <row r="141" spans="1:8" s="2" customFormat="1" ht="16.899999999999999" customHeight="1">
      <c r="A141" s="36"/>
      <c r="B141" s="41"/>
      <c r="C141" s="280" t="s">
        <v>1579</v>
      </c>
      <c r="D141" s="36"/>
      <c r="E141" s="36"/>
      <c r="F141" s="36"/>
      <c r="G141" s="36"/>
      <c r="H141" s="41"/>
    </row>
    <row r="142" spans="1:8" s="2" customFormat="1" ht="16.899999999999999" customHeight="1">
      <c r="A142" s="36"/>
      <c r="B142" s="41"/>
      <c r="C142" s="278" t="s">
        <v>550</v>
      </c>
      <c r="D142" s="278" t="s">
        <v>1602</v>
      </c>
      <c r="E142" s="19" t="s">
        <v>131</v>
      </c>
      <c r="F142" s="279">
        <v>99.55</v>
      </c>
      <c r="G142" s="36"/>
      <c r="H142" s="41"/>
    </row>
    <row r="143" spans="1:8" s="2" customFormat="1" ht="16.899999999999999" customHeight="1">
      <c r="A143" s="36"/>
      <c r="B143" s="41"/>
      <c r="C143" s="278" t="s">
        <v>480</v>
      </c>
      <c r="D143" s="278" t="s">
        <v>1603</v>
      </c>
      <c r="E143" s="19" t="s">
        <v>131</v>
      </c>
      <c r="F143" s="279">
        <v>108.6</v>
      </c>
      <c r="G143" s="36"/>
      <c r="H143" s="41"/>
    </row>
    <row r="144" spans="1:8" s="2" customFormat="1" ht="16.899999999999999" customHeight="1">
      <c r="A144" s="36"/>
      <c r="B144" s="41"/>
      <c r="C144" s="274" t="s">
        <v>360</v>
      </c>
      <c r="D144" s="275" t="s">
        <v>361</v>
      </c>
      <c r="E144" s="276" t="s">
        <v>294</v>
      </c>
      <c r="F144" s="277">
        <v>0.15</v>
      </c>
      <c r="G144" s="36"/>
      <c r="H144" s="41"/>
    </row>
    <row r="145" spans="1:8" s="2" customFormat="1" ht="16.899999999999999" customHeight="1">
      <c r="A145" s="36"/>
      <c r="B145" s="41"/>
      <c r="C145" s="278" t="s">
        <v>360</v>
      </c>
      <c r="D145" s="278" t="s">
        <v>515</v>
      </c>
      <c r="E145" s="19" t="s">
        <v>21</v>
      </c>
      <c r="F145" s="279">
        <v>0.15</v>
      </c>
      <c r="G145" s="36"/>
      <c r="H145" s="41"/>
    </row>
    <row r="146" spans="1:8" s="2" customFormat="1" ht="16.899999999999999" customHeight="1">
      <c r="A146" s="36"/>
      <c r="B146" s="41"/>
      <c r="C146" s="280" t="s">
        <v>1579</v>
      </c>
      <c r="D146" s="36"/>
      <c r="E146" s="36"/>
      <c r="F146" s="36"/>
      <c r="G146" s="36"/>
      <c r="H146" s="41"/>
    </row>
    <row r="147" spans="1:8" s="2" customFormat="1" ht="16.899999999999999" customHeight="1">
      <c r="A147" s="36"/>
      <c r="B147" s="41"/>
      <c r="C147" s="278" t="s">
        <v>506</v>
      </c>
      <c r="D147" s="278" t="s">
        <v>1608</v>
      </c>
      <c r="E147" s="19" t="s">
        <v>131</v>
      </c>
      <c r="F147" s="279">
        <v>58.6</v>
      </c>
      <c r="G147" s="36"/>
      <c r="H147" s="41"/>
    </row>
    <row r="148" spans="1:8" s="2" customFormat="1" ht="16.899999999999999" customHeight="1">
      <c r="A148" s="36"/>
      <c r="B148" s="41"/>
      <c r="C148" s="274" t="s">
        <v>292</v>
      </c>
      <c r="D148" s="275" t="s">
        <v>293</v>
      </c>
      <c r="E148" s="276" t="s">
        <v>294</v>
      </c>
      <c r="F148" s="277">
        <v>0.2</v>
      </c>
      <c r="G148" s="36"/>
      <c r="H148" s="41"/>
    </row>
    <row r="149" spans="1:8" s="2" customFormat="1" ht="16.899999999999999" customHeight="1">
      <c r="A149" s="36"/>
      <c r="B149" s="41"/>
      <c r="C149" s="278" t="s">
        <v>292</v>
      </c>
      <c r="D149" s="278" t="s">
        <v>317</v>
      </c>
      <c r="E149" s="19" t="s">
        <v>21</v>
      </c>
      <c r="F149" s="279">
        <v>0.2</v>
      </c>
      <c r="G149" s="36"/>
      <c r="H149" s="41"/>
    </row>
    <row r="150" spans="1:8" s="2" customFormat="1" ht="16.899999999999999" customHeight="1">
      <c r="A150" s="36"/>
      <c r="B150" s="41"/>
      <c r="C150" s="280" t="s">
        <v>1579</v>
      </c>
      <c r="D150" s="36"/>
      <c r="E150" s="36"/>
      <c r="F150" s="36"/>
      <c r="G150" s="36"/>
      <c r="H150" s="41"/>
    </row>
    <row r="151" spans="1:8" s="2" customFormat="1" ht="16.899999999999999" customHeight="1">
      <c r="A151" s="36"/>
      <c r="B151" s="41"/>
      <c r="C151" s="278" t="s">
        <v>393</v>
      </c>
      <c r="D151" s="278" t="s">
        <v>1611</v>
      </c>
      <c r="E151" s="19" t="s">
        <v>131</v>
      </c>
      <c r="F151" s="279">
        <v>246.5</v>
      </c>
      <c r="G151" s="36"/>
      <c r="H151" s="41"/>
    </row>
    <row r="152" spans="1:8" s="2" customFormat="1" ht="16.899999999999999" customHeight="1">
      <c r="A152" s="36"/>
      <c r="B152" s="41"/>
      <c r="C152" s="274" t="s">
        <v>363</v>
      </c>
      <c r="D152" s="275" t="s">
        <v>364</v>
      </c>
      <c r="E152" s="276" t="s">
        <v>294</v>
      </c>
      <c r="F152" s="277">
        <v>0.28499999999999998</v>
      </c>
      <c r="G152" s="36"/>
      <c r="H152" s="41"/>
    </row>
    <row r="153" spans="1:8" s="2" customFormat="1" ht="16.899999999999999" customHeight="1">
      <c r="A153" s="36"/>
      <c r="B153" s="41"/>
      <c r="C153" s="278" t="s">
        <v>363</v>
      </c>
      <c r="D153" s="278" t="s">
        <v>558</v>
      </c>
      <c r="E153" s="19" t="s">
        <v>21</v>
      </c>
      <c r="F153" s="279">
        <v>0.28499999999999998</v>
      </c>
      <c r="G153" s="36"/>
      <c r="H153" s="41"/>
    </row>
    <row r="154" spans="1:8" s="2" customFormat="1" ht="16.899999999999999" customHeight="1">
      <c r="A154" s="36"/>
      <c r="B154" s="41"/>
      <c r="C154" s="280" t="s">
        <v>1579</v>
      </c>
      <c r="D154" s="36"/>
      <c r="E154" s="36"/>
      <c r="F154" s="36"/>
      <c r="G154" s="36"/>
      <c r="H154" s="41"/>
    </row>
    <row r="155" spans="1:8" s="2" customFormat="1" ht="16.899999999999999" customHeight="1">
      <c r="A155" s="36"/>
      <c r="B155" s="41"/>
      <c r="C155" s="278" t="s">
        <v>550</v>
      </c>
      <c r="D155" s="278" t="s">
        <v>1602</v>
      </c>
      <c r="E155" s="19" t="s">
        <v>131</v>
      </c>
      <c r="F155" s="279">
        <v>99.55</v>
      </c>
      <c r="G155" s="36"/>
      <c r="H155" s="41"/>
    </row>
    <row r="156" spans="1:8" s="2" customFormat="1" ht="16.899999999999999" customHeight="1">
      <c r="A156" s="36"/>
      <c r="B156" s="41"/>
      <c r="C156" s="274" t="s">
        <v>527</v>
      </c>
      <c r="D156" s="275" t="s">
        <v>1612</v>
      </c>
      <c r="E156" s="276" t="s">
        <v>298</v>
      </c>
      <c r="F156" s="277">
        <v>23.06</v>
      </c>
      <c r="G156" s="36"/>
      <c r="H156" s="41"/>
    </row>
    <row r="157" spans="1:8" s="2" customFormat="1" ht="16.899999999999999" customHeight="1">
      <c r="A157" s="36"/>
      <c r="B157" s="41"/>
      <c r="C157" s="278" t="s">
        <v>21</v>
      </c>
      <c r="D157" s="278" t="s">
        <v>524</v>
      </c>
      <c r="E157" s="19" t="s">
        <v>21</v>
      </c>
      <c r="F157" s="279">
        <v>0</v>
      </c>
      <c r="G157" s="36"/>
      <c r="H157" s="41"/>
    </row>
    <row r="158" spans="1:8" s="2" customFormat="1" ht="16.899999999999999" customHeight="1">
      <c r="A158" s="36"/>
      <c r="B158" s="41"/>
      <c r="C158" s="278" t="s">
        <v>21</v>
      </c>
      <c r="D158" s="278" t="s">
        <v>437</v>
      </c>
      <c r="E158" s="19" t="s">
        <v>21</v>
      </c>
      <c r="F158" s="279">
        <v>0</v>
      </c>
      <c r="G158" s="36"/>
      <c r="H158" s="41"/>
    </row>
    <row r="159" spans="1:8" s="2" customFormat="1" ht="16.899999999999999" customHeight="1">
      <c r="A159" s="36"/>
      <c r="B159" s="41"/>
      <c r="C159" s="278" t="s">
        <v>21</v>
      </c>
      <c r="D159" s="278" t="s">
        <v>525</v>
      </c>
      <c r="E159" s="19" t="s">
        <v>21</v>
      </c>
      <c r="F159" s="279">
        <v>12</v>
      </c>
      <c r="G159" s="36"/>
      <c r="H159" s="41"/>
    </row>
    <row r="160" spans="1:8" s="2" customFormat="1" ht="16.899999999999999" customHeight="1">
      <c r="A160" s="36"/>
      <c r="B160" s="41"/>
      <c r="C160" s="278" t="s">
        <v>21</v>
      </c>
      <c r="D160" s="278" t="s">
        <v>526</v>
      </c>
      <c r="E160" s="19" t="s">
        <v>21</v>
      </c>
      <c r="F160" s="279">
        <v>11.06</v>
      </c>
      <c r="G160" s="36"/>
      <c r="H160" s="41"/>
    </row>
    <row r="161" spans="1:8" s="2" customFormat="1" ht="16.899999999999999" customHeight="1">
      <c r="A161" s="36"/>
      <c r="B161" s="41"/>
      <c r="C161" s="278" t="s">
        <v>527</v>
      </c>
      <c r="D161" s="278" t="s">
        <v>428</v>
      </c>
      <c r="E161" s="19" t="s">
        <v>21</v>
      </c>
      <c r="F161" s="279">
        <v>23.06</v>
      </c>
      <c r="G161" s="36"/>
      <c r="H161" s="41"/>
    </row>
    <row r="162" spans="1:8" s="2" customFormat="1" ht="16.899999999999999" customHeight="1">
      <c r="A162" s="36"/>
      <c r="B162" s="41"/>
      <c r="C162" s="274" t="s">
        <v>443</v>
      </c>
      <c r="D162" s="275" t="s">
        <v>1613</v>
      </c>
      <c r="E162" s="276" t="s">
        <v>298</v>
      </c>
      <c r="F162" s="277">
        <v>519.1</v>
      </c>
      <c r="G162" s="36"/>
      <c r="H162" s="41"/>
    </row>
    <row r="163" spans="1:8" s="2" customFormat="1" ht="16.899999999999999" customHeight="1">
      <c r="A163" s="36"/>
      <c r="B163" s="41"/>
      <c r="C163" s="278" t="s">
        <v>21</v>
      </c>
      <c r="D163" s="278" t="s">
        <v>436</v>
      </c>
      <c r="E163" s="19" t="s">
        <v>21</v>
      </c>
      <c r="F163" s="279">
        <v>0</v>
      </c>
      <c r="G163" s="36"/>
      <c r="H163" s="41"/>
    </row>
    <row r="164" spans="1:8" s="2" customFormat="1" ht="16.899999999999999" customHeight="1">
      <c r="A164" s="36"/>
      <c r="B164" s="41"/>
      <c r="C164" s="278" t="s">
        <v>21</v>
      </c>
      <c r="D164" s="278" t="s">
        <v>437</v>
      </c>
      <c r="E164" s="19" t="s">
        <v>21</v>
      </c>
      <c r="F164" s="279">
        <v>0</v>
      </c>
      <c r="G164" s="36"/>
      <c r="H164" s="41"/>
    </row>
    <row r="165" spans="1:8" s="2" customFormat="1" ht="16.899999999999999" customHeight="1">
      <c r="A165" s="36"/>
      <c r="B165" s="41"/>
      <c r="C165" s="278" t="s">
        <v>21</v>
      </c>
      <c r="D165" s="278" t="s">
        <v>438</v>
      </c>
      <c r="E165" s="19" t="s">
        <v>21</v>
      </c>
      <c r="F165" s="279">
        <v>72</v>
      </c>
      <c r="G165" s="36"/>
      <c r="H165" s="41"/>
    </row>
    <row r="166" spans="1:8" s="2" customFormat="1" ht="16.899999999999999" customHeight="1">
      <c r="A166" s="36"/>
      <c r="B166" s="41"/>
      <c r="C166" s="278" t="s">
        <v>21</v>
      </c>
      <c r="D166" s="278" t="s">
        <v>439</v>
      </c>
      <c r="E166" s="19" t="s">
        <v>21</v>
      </c>
      <c r="F166" s="279">
        <v>65.8</v>
      </c>
      <c r="G166" s="36"/>
      <c r="H166" s="41"/>
    </row>
    <row r="167" spans="1:8" s="2" customFormat="1" ht="16.899999999999999" customHeight="1">
      <c r="A167" s="36"/>
      <c r="B167" s="41"/>
      <c r="C167" s="278" t="s">
        <v>21</v>
      </c>
      <c r="D167" s="278" t="s">
        <v>440</v>
      </c>
      <c r="E167" s="19" t="s">
        <v>21</v>
      </c>
      <c r="F167" s="279">
        <v>0</v>
      </c>
      <c r="G167" s="36"/>
      <c r="H167" s="41"/>
    </row>
    <row r="168" spans="1:8" s="2" customFormat="1" ht="16.899999999999999" customHeight="1">
      <c r="A168" s="36"/>
      <c r="B168" s="41"/>
      <c r="C168" s="278" t="s">
        <v>21</v>
      </c>
      <c r="D168" s="278" t="s">
        <v>441</v>
      </c>
      <c r="E168" s="19" t="s">
        <v>21</v>
      </c>
      <c r="F168" s="279">
        <v>196.5</v>
      </c>
      <c r="G168" s="36"/>
      <c r="H168" s="41"/>
    </row>
    <row r="169" spans="1:8" s="2" customFormat="1" ht="16.899999999999999" customHeight="1">
      <c r="A169" s="36"/>
      <c r="B169" s="41"/>
      <c r="C169" s="278" t="s">
        <v>21</v>
      </c>
      <c r="D169" s="278" t="s">
        <v>442</v>
      </c>
      <c r="E169" s="19" t="s">
        <v>21</v>
      </c>
      <c r="F169" s="279">
        <v>184.8</v>
      </c>
      <c r="G169" s="36"/>
      <c r="H169" s="41"/>
    </row>
    <row r="170" spans="1:8" s="2" customFormat="1" ht="16.899999999999999" customHeight="1">
      <c r="A170" s="36"/>
      <c r="B170" s="41"/>
      <c r="C170" s="278" t="s">
        <v>443</v>
      </c>
      <c r="D170" s="278" t="s">
        <v>188</v>
      </c>
      <c r="E170" s="19" t="s">
        <v>21</v>
      </c>
      <c r="F170" s="279">
        <v>519.1</v>
      </c>
      <c r="G170" s="36"/>
      <c r="H170" s="41"/>
    </row>
    <row r="171" spans="1:8" s="2" customFormat="1" ht="16.899999999999999" customHeight="1">
      <c r="A171" s="36"/>
      <c r="B171" s="41"/>
      <c r="C171" s="274" t="s">
        <v>366</v>
      </c>
      <c r="D171" s="275" t="s">
        <v>367</v>
      </c>
      <c r="E171" s="276" t="s">
        <v>298</v>
      </c>
      <c r="F171" s="277">
        <v>137.80000000000001</v>
      </c>
      <c r="G171" s="36"/>
      <c r="H171" s="41"/>
    </row>
    <row r="172" spans="1:8" s="2" customFormat="1" ht="16.899999999999999" customHeight="1">
      <c r="A172" s="36"/>
      <c r="B172" s="41"/>
      <c r="C172" s="278" t="s">
        <v>21</v>
      </c>
      <c r="D172" s="278" t="s">
        <v>436</v>
      </c>
      <c r="E172" s="19" t="s">
        <v>21</v>
      </c>
      <c r="F172" s="279">
        <v>0</v>
      </c>
      <c r="G172" s="36"/>
      <c r="H172" s="41"/>
    </row>
    <row r="173" spans="1:8" s="2" customFormat="1" ht="16.899999999999999" customHeight="1">
      <c r="A173" s="36"/>
      <c r="B173" s="41"/>
      <c r="C173" s="278" t="s">
        <v>21</v>
      </c>
      <c r="D173" s="278" t="s">
        <v>437</v>
      </c>
      <c r="E173" s="19" t="s">
        <v>21</v>
      </c>
      <c r="F173" s="279">
        <v>0</v>
      </c>
      <c r="G173" s="36"/>
      <c r="H173" s="41"/>
    </row>
    <row r="174" spans="1:8" s="2" customFormat="1" ht="16.899999999999999" customHeight="1">
      <c r="A174" s="36"/>
      <c r="B174" s="41"/>
      <c r="C174" s="278" t="s">
        <v>21</v>
      </c>
      <c r="D174" s="278" t="s">
        <v>438</v>
      </c>
      <c r="E174" s="19" t="s">
        <v>21</v>
      </c>
      <c r="F174" s="279">
        <v>72</v>
      </c>
      <c r="G174" s="36"/>
      <c r="H174" s="41"/>
    </row>
    <row r="175" spans="1:8" s="2" customFormat="1" ht="16.899999999999999" customHeight="1">
      <c r="A175" s="36"/>
      <c r="B175" s="41"/>
      <c r="C175" s="278" t="s">
        <v>21</v>
      </c>
      <c r="D175" s="278" t="s">
        <v>439</v>
      </c>
      <c r="E175" s="19" t="s">
        <v>21</v>
      </c>
      <c r="F175" s="279">
        <v>65.8</v>
      </c>
      <c r="G175" s="36"/>
      <c r="H175" s="41"/>
    </row>
    <row r="176" spans="1:8" s="2" customFormat="1" ht="16.899999999999999" customHeight="1">
      <c r="A176" s="36"/>
      <c r="B176" s="41"/>
      <c r="C176" s="278" t="s">
        <v>366</v>
      </c>
      <c r="D176" s="278" t="s">
        <v>428</v>
      </c>
      <c r="E176" s="19" t="s">
        <v>21</v>
      </c>
      <c r="F176" s="279">
        <v>137.80000000000001</v>
      </c>
      <c r="G176" s="36"/>
      <c r="H176" s="41"/>
    </row>
    <row r="177" spans="1:8" s="2" customFormat="1" ht="16.899999999999999" customHeight="1">
      <c r="A177" s="36"/>
      <c r="B177" s="41"/>
      <c r="C177" s="280" t="s">
        <v>1579</v>
      </c>
      <c r="D177" s="36"/>
      <c r="E177" s="36"/>
      <c r="F177" s="36"/>
      <c r="G177" s="36"/>
      <c r="H177" s="41"/>
    </row>
    <row r="178" spans="1:8" s="2" customFormat="1" ht="16.899999999999999" customHeight="1">
      <c r="A178" s="36"/>
      <c r="B178" s="41"/>
      <c r="C178" s="278" t="s">
        <v>432</v>
      </c>
      <c r="D178" s="278" t="s">
        <v>1614</v>
      </c>
      <c r="E178" s="19" t="s">
        <v>298</v>
      </c>
      <c r="F178" s="279">
        <v>519.1</v>
      </c>
      <c r="G178" s="36"/>
      <c r="H178" s="41"/>
    </row>
    <row r="179" spans="1:8" s="2" customFormat="1" ht="16.899999999999999" customHeight="1">
      <c r="A179" s="36"/>
      <c r="B179" s="41"/>
      <c r="C179" s="274" t="s">
        <v>369</v>
      </c>
      <c r="D179" s="275" t="s">
        <v>370</v>
      </c>
      <c r="E179" s="276" t="s">
        <v>298</v>
      </c>
      <c r="F179" s="277">
        <v>381.3</v>
      </c>
      <c r="G179" s="36"/>
      <c r="H179" s="41"/>
    </row>
    <row r="180" spans="1:8" s="2" customFormat="1" ht="16.899999999999999" customHeight="1">
      <c r="A180" s="36"/>
      <c r="B180" s="41"/>
      <c r="C180" s="278" t="s">
        <v>21</v>
      </c>
      <c r="D180" s="278" t="s">
        <v>440</v>
      </c>
      <c r="E180" s="19" t="s">
        <v>21</v>
      </c>
      <c r="F180" s="279">
        <v>0</v>
      </c>
      <c r="G180" s="36"/>
      <c r="H180" s="41"/>
    </row>
    <row r="181" spans="1:8" s="2" customFormat="1" ht="16.899999999999999" customHeight="1">
      <c r="A181" s="36"/>
      <c r="B181" s="41"/>
      <c r="C181" s="278" t="s">
        <v>21</v>
      </c>
      <c r="D181" s="278" t="s">
        <v>441</v>
      </c>
      <c r="E181" s="19" t="s">
        <v>21</v>
      </c>
      <c r="F181" s="279">
        <v>196.5</v>
      </c>
      <c r="G181" s="36"/>
      <c r="H181" s="41"/>
    </row>
    <row r="182" spans="1:8" s="2" customFormat="1" ht="16.899999999999999" customHeight="1">
      <c r="A182" s="36"/>
      <c r="B182" s="41"/>
      <c r="C182" s="278" t="s">
        <v>21</v>
      </c>
      <c r="D182" s="278" t="s">
        <v>442</v>
      </c>
      <c r="E182" s="19" t="s">
        <v>21</v>
      </c>
      <c r="F182" s="279">
        <v>184.8</v>
      </c>
      <c r="G182" s="36"/>
      <c r="H182" s="41"/>
    </row>
    <row r="183" spans="1:8" s="2" customFormat="1" ht="16.899999999999999" customHeight="1">
      <c r="A183" s="36"/>
      <c r="B183" s="41"/>
      <c r="C183" s="278" t="s">
        <v>369</v>
      </c>
      <c r="D183" s="278" t="s">
        <v>428</v>
      </c>
      <c r="E183" s="19" t="s">
        <v>21</v>
      </c>
      <c r="F183" s="279">
        <v>381.3</v>
      </c>
      <c r="G183" s="36"/>
      <c r="H183" s="41"/>
    </row>
    <row r="184" spans="1:8" s="2" customFormat="1" ht="16.899999999999999" customHeight="1">
      <c r="A184" s="36"/>
      <c r="B184" s="41"/>
      <c r="C184" s="280" t="s">
        <v>1579</v>
      </c>
      <c r="D184" s="36"/>
      <c r="E184" s="36"/>
      <c r="F184" s="36"/>
      <c r="G184" s="36"/>
      <c r="H184" s="41"/>
    </row>
    <row r="185" spans="1:8" s="2" customFormat="1" ht="16.899999999999999" customHeight="1">
      <c r="A185" s="36"/>
      <c r="B185" s="41"/>
      <c r="C185" s="278" t="s">
        <v>432</v>
      </c>
      <c r="D185" s="278" t="s">
        <v>1614</v>
      </c>
      <c r="E185" s="19" t="s">
        <v>298</v>
      </c>
      <c r="F185" s="279">
        <v>519.1</v>
      </c>
      <c r="G185" s="36"/>
      <c r="H185" s="41"/>
    </row>
    <row r="186" spans="1:8" s="2" customFormat="1" ht="16.899999999999999" customHeight="1">
      <c r="A186" s="36"/>
      <c r="B186" s="41"/>
      <c r="C186" s="274" t="s">
        <v>373</v>
      </c>
      <c r="D186" s="275" t="s">
        <v>374</v>
      </c>
      <c r="E186" s="276" t="s">
        <v>298</v>
      </c>
      <c r="F186" s="277">
        <v>-78.400000000000006</v>
      </c>
      <c r="G186" s="36"/>
      <c r="H186" s="41"/>
    </row>
    <row r="187" spans="1:8" s="2" customFormat="1" ht="16.899999999999999" customHeight="1">
      <c r="A187" s="36"/>
      <c r="B187" s="41"/>
      <c r="C187" s="278" t="s">
        <v>21</v>
      </c>
      <c r="D187" s="278" t="s">
        <v>444</v>
      </c>
      <c r="E187" s="19" t="s">
        <v>21</v>
      </c>
      <c r="F187" s="279">
        <v>0</v>
      </c>
      <c r="G187" s="36"/>
      <c r="H187" s="41"/>
    </row>
    <row r="188" spans="1:8" s="2" customFormat="1" ht="16.899999999999999" customHeight="1">
      <c r="A188" s="36"/>
      <c r="B188" s="41"/>
      <c r="C188" s="278" t="s">
        <v>373</v>
      </c>
      <c r="D188" s="278" t="s">
        <v>445</v>
      </c>
      <c r="E188" s="19" t="s">
        <v>21</v>
      </c>
      <c r="F188" s="279">
        <v>-78.400000000000006</v>
      </c>
      <c r="G188" s="36"/>
      <c r="H188" s="41"/>
    </row>
    <row r="189" spans="1:8" s="2" customFormat="1" ht="16.899999999999999" customHeight="1">
      <c r="A189" s="36"/>
      <c r="B189" s="41"/>
      <c r="C189" s="280" t="s">
        <v>1579</v>
      </c>
      <c r="D189" s="36"/>
      <c r="E189" s="36"/>
      <c r="F189" s="36"/>
      <c r="G189" s="36"/>
      <c r="H189" s="41"/>
    </row>
    <row r="190" spans="1:8" s="2" customFormat="1" ht="16.899999999999999" customHeight="1">
      <c r="A190" s="36"/>
      <c r="B190" s="41"/>
      <c r="C190" s="278" t="s">
        <v>432</v>
      </c>
      <c r="D190" s="278" t="s">
        <v>1614</v>
      </c>
      <c r="E190" s="19" t="s">
        <v>298</v>
      </c>
      <c r="F190" s="279">
        <v>519.1</v>
      </c>
      <c r="G190" s="36"/>
      <c r="H190" s="41"/>
    </row>
    <row r="191" spans="1:8" s="2" customFormat="1" ht="16.899999999999999" customHeight="1">
      <c r="A191" s="36"/>
      <c r="B191" s="41"/>
      <c r="C191" s="278" t="s">
        <v>412</v>
      </c>
      <c r="D191" s="278" t="s">
        <v>1615</v>
      </c>
      <c r="E191" s="19" t="s">
        <v>298</v>
      </c>
      <c r="F191" s="279">
        <v>78.400000000000006</v>
      </c>
      <c r="G191" s="36"/>
      <c r="H191" s="41"/>
    </row>
    <row r="192" spans="1:8" s="2" customFormat="1" ht="16.899999999999999" customHeight="1">
      <c r="A192" s="36"/>
      <c r="B192" s="41"/>
      <c r="C192" s="278" t="s">
        <v>419</v>
      </c>
      <c r="D192" s="278" t="s">
        <v>1616</v>
      </c>
      <c r="E192" s="19" t="s">
        <v>298</v>
      </c>
      <c r="F192" s="279">
        <v>127.7</v>
      </c>
      <c r="G192" s="36"/>
      <c r="H192" s="41"/>
    </row>
    <row r="193" spans="1:8" s="2" customFormat="1" ht="16.899999999999999" customHeight="1">
      <c r="A193" s="36"/>
      <c r="B193" s="41"/>
      <c r="C193" s="274" t="s">
        <v>376</v>
      </c>
      <c r="D193" s="275" t="s">
        <v>377</v>
      </c>
      <c r="E193" s="276" t="s">
        <v>298</v>
      </c>
      <c r="F193" s="277">
        <v>24.22</v>
      </c>
      <c r="G193" s="36"/>
      <c r="H193" s="41"/>
    </row>
    <row r="194" spans="1:8" s="2" customFormat="1" ht="16.899999999999999" customHeight="1">
      <c r="A194" s="36"/>
      <c r="B194" s="41"/>
      <c r="C194" s="278" t="s">
        <v>21</v>
      </c>
      <c r="D194" s="278" t="s">
        <v>516</v>
      </c>
      <c r="E194" s="19" t="s">
        <v>21</v>
      </c>
      <c r="F194" s="279">
        <v>0</v>
      </c>
      <c r="G194" s="36"/>
      <c r="H194" s="41"/>
    </row>
    <row r="195" spans="1:8" s="2" customFormat="1" ht="16.899999999999999" customHeight="1">
      <c r="A195" s="36"/>
      <c r="B195" s="41"/>
      <c r="C195" s="278" t="s">
        <v>376</v>
      </c>
      <c r="D195" s="278" t="s">
        <v>517</v>
      </c>
      <c r="E195" s="19" t="s">
        <v>21</v>
      </c>
      <c r="F195" s="279">
        <v>24.22</v>
      </c>
      <c r="G195" s="36"/>
      <c r="H195" s="41"/>
    </row>
    <row r="196" spans="1:8" s="2" customFormat="1" ht="16.899999999999999" customHeight="1">
      <c r="A196" s="36"/>
      <c r="B196" s="41"/>
      <c r="C196" s="280" t="s">
        <v>1579</v>
      </c>
      <c r="D196" s="36"/>
      <c r="E196" s="36"/>
      <c r="F196" s="36"/>
      <c r="G196" s="36"/>
      <c r="H196" s="41"/>
    </row>
    <row r="197" spans="1:8" s="2" customFormat="1" ht="16.899999999999999" customHeight="1">
      <c r="A197" s="36"/>
      <c r="B197" s="41"/>
      <c r="C197" s="278" t="s">
        <v>506</v>
      </c>
      <c r="D197" s="278" t="s">
        <v>1608</v>
      </c>
      <c r="E197" s="19" t="s">
        <v>131</v>
      </c>
      <c r="F197" s="279">
        <v>58.6</v>
      </c>
      <c r="G197" s="36"/>
      <c r="H197" s="41"/>
    </row>
    <row r="198" spans="1:8" s="2" customFormat="1" ht="16.899999999999999" customHeight="1">
      <c r="A198" s="36"/>
      <c r="B198" s="41"/>
      <c r="C198" s="278" t="s">
        <v>328</v>
      </c>
      <c r="D198" s="278" t="s">
        <v>1598</v>
      </c>
      <c r="E198" s="19" t="s">
        <v>298</v>
      </c>
      <c r="F198" s="279">
        <v>24.22</v>
      </c>
      <c r="G198" s="36"/>
      <c r="H198" s="41"/>
    </row>
    <row r="199" spans="1:8" s="2" customFormat="1" ht="16.899999999999999" customHeight="1">
      <c r="A199" s="36"/>
      <c r="B199" s="41"/>
      <c r="C199" s="278" t="s">
        <v>419</v>
      </c>
      <c r="D199" s="278" t="s">
        <v>1616</v>
      </c>
      <c r="E199" s="19" t="s">
        <v>298</v>
      </c>
      <c r="F199" s="279">
        <v>127.7</v>
      </c>
      <c r="G199" s="36"/>
      <c r="H199" s="41"/>
    </row>
    <row r="200" spans="1:8" s="2" customFormat="1" ht="16.899999999999999" customHeight="1">
      <c r="A200" s="36"/>
      <c r="B200" s="41"/>
      <c r="C200" s="278" t="s">
        <v>339</v>
      </c>
      <c r="D200" s="278" t="s">
        <v>1600</v>
      </c>
      <c r="E200" s="19" t="s">
        <v>298</v>
      </c>
      <c r="F200" s="279">
        <v>24.22</v>
      </c>
      <c r="G200" s="36"/>
      <c r="H200" s="41"/>
    </row>
    <row r="201" spans="1:8" s="2" customFormat="1" ht="16.899999999999999" customHeight="1">
      <c r="A201" s="36"/>
      <c r="B201" s="41"/>
      <c r="C201" s="274" t="s">
        <v>379</v>
      </c>
      <c r="D201" s="275" t="s">
        <v>380</v>
      </c>
      <c r="E201" s="276" t="s">
        <v>298</v>
      </c>
      <c r="F201" s="277">
        <v>16.29</v>
      </c>
      <c r="G201" s="36"/>
      <c r="H201" s="41"/>
    </row>
    <row r="202" spans="1:8" s="2" customFormat="1" ht="16.899999999999999" customHeight="1">
      <c r="A202" s="36"/>
      <c r="B202" s="41"/>
      <c r="C202" s="278" t="s">
        <v>379</v>
      </c>
      <c r="D202" s="278" t="s">
        <v>486</v>
      </c>
      <c r="E202" s="19" t="s">
        <v>21</v>
      </c>
      <c r="F202" s="279">
        <v>16.29</v>
      </c>
      <c r="G202" s="36"/>
      <c r="H202" s="41"/>
    </row>
    <row r="203" spans="1:8" s="2" customFormat="1" ht="16.899999999999999" customHeight="1">
      <c r="A203" s="36"/>
      <c r="B203" s="41"/>
      <c r="C203" s="280" t="s">
        <v>1579</v>
      </c>
      <c r="D203" s="36"/>
      <c r="E203" s="36"/>
      <c r="F203" s="36"/>
      <c r="G203" s="36"/>
      <c r="H203" s="41"/>
    </row>
    <row r="204" spans="1:8" s="2" customFormat="1" ht="16.899999999999999" customHeight="1">
      <c r="A204" s="36"/>
      <c r="B204" s="41"/>
      <c r="C204" s="278" t="s">
        <v>480</v>
      </c>
      <c r="D204" s="278" t="s">
        <v>1603</v>
      </c>
      <c r="E204" s="19" t="s">
        <v>131</v>
      </c>
      <c r="F204" s="279">
        <v>108.6</v>
      </c>
      <c r="G204" s="36"/>
      <c r="H204" s="41"/>
    </row>
    <row r="205" spans="1:8" s="2" customFormat="1" ht="16.899999999999999" customHeight="1">
      <c r="A205" s="36"/>
      <c r="B205" s="41"/>
      <c r="C205" s="278" t="s">
        <v>419</v>
      </c>
      <c r="D205" s="278" t="s">
        <v>1616</v>
      </c>
      <c r="E205" s="19" t="s">
        <v>298</v>
      </c>
      <c r="F205" s="279">
        <v>127.7</v>
      </c>
      <c r="G205" s="36"/>
      <c r="H205" s="41"/>
    </row>
    <row r="206" spans="1:8" s="2" customFormat="1" ht="16.899999999999999" customHeight="1">
      <c r="A206" s="36"/>
      <c r="B206" s="41"/>
      <c r="C206" s="278" t="s">
        <v>454</v>
      </c>
      <c r="D206" s="278" t="s">
        <v>455</v>
      </c>
      <c r="E206" s="19" t="s">
        <v>298</v>
      </c>
      <c r="F206" s="279">
        <v>25.08</v>
      </c>
      <c r="G206" s="36"/>
      <c r="H206" s="41"/>
    </row>
    <row r="207" spans="1:8" s="2" customFormat="1" ht="16.899999999999999" customHeight="1">
      <c r="A207" s="36"/>
      <c r="B207" s="41"/>
      <c r="C207" s="278" t="s">
        <v>506</v>
      </c>
      <c r="D207" s="278" t="s">
        <v>1608</v>
      </c>
      <c r="E207" s="19" t="s">
        <v>131</v>
      </c>
      <c r="F207" s="279">
        <v>58.6</v>
      </c>
      <c r="G207" s="36"/>
      <c r="H207" s="41"/>
    </row>
    <row r="208" spans="1:8" s="2" customFormat="1" ht="16.899999999999999" customHeight="1">
      <c r="A208" s="36"/>
      <c r="B208" s="41"/>
      <c r="C208" s="274" t="s">
        <v>382</v>
      </c>
      <c r="D208" s="275" t="s">
        <v>383</v>
      </c>
      <c r="E208" s="276" t="s">
        <v>298</v>
      </c>
      <c r="F208" s="277">
        <v>8.7899999999999991</v>
      </c>
      <c r="G208" s="36"/>
      <c r="H208" s="41"/>
    </row>
    <row r="209" spans="1:8" s="2" customFormat="1" ht="16.899999999999999" customHeight="1">
      <c r="A209" s="36"/>
      <c r="B209" s="41"/>
      <c r="C209" s="278" t="s">
        <v>21</v>
      </c>
      <c r="D209" s="278" t="s">
        <v>510</v>
      </c>
      <c r="E209" s="19" t="s">
        <v>21</v>
      </c>
      <c r="F209" s="279">
        <v>0</v>
      </c>
      <c r="G209" s="36"/>
      <c r="H209" s="41"/>
    </row>
    <row r="210" spans="1:8" s="2" customFormat="1" ht="16.899999999999999" customHeight="1">
      <c r="A210" s="36"/>
      <c r="B210" s="41"/>
      <c r="C210" s="278" t="s">
        <v>21</v>
      </c>
      <c r="D210" s="278" t="s">
        <v>511</v>
      </c>
      <c r="E210" s="19" t="s">
        <v>21</v>
      </c>
      <c r="F210" s="279">
        <v>5.25</v>
      </c>
      <c r="G210" s="36"/>
      <c r="H210" s="41"/>
    </row>
    <row r="211" spans="1:8" s="2" customFormat="1" ht="16.899999999999999" customHeight="1">
      <c r="A211" s="36"/>
      <c r="B211" s="41"/>
      <c r="C211" s="278" t="s">
        <v>21</v>
      </c>
      <c r="D211" s="278" t="s">
        <v>512</v>
      </c>
      <c r="E211" s="19" t="s">
        <v>21</v>
      </c>
      <c r="F211" s="279">
        <v>5.04</v>
      </c>
      <c r="G211" s="36"/>
      <c r="H211" s="41"/>
    </row>
    <row r="212" spans="1:8" s="2" customFormat="1" ht="16.899999999999999" customHeight="1">
      <c r="A212" s="36"/>
      <c r="B212" s="41"/>
      <c r="C212" s="278" t="s">
        <v>21</v>
      </c>
      <c r="D212" s="278" t="s">
        <v>513</v>
      </c>
      <c r="E212" s="19" t="s">
        <v>21</v>
      </c>
      <c r="F212" s="279">
        <v>-1.5</v>
      </c>
      <c r="G212" s="36"/>
      <c r="H212" s="41"/>
    </row>
    <row r="213" spans="1:8" s="2" customFormat="1" ht="16.899999999999999" customHeight="1">
      <c r="A213" s="36"/>
      <c r="B213" s="41"/>
      <c r="C213" s="278" t="s">
        <v>382</v>
      </c>
      <c r="D213" s="278" t="s">
        <v>188</v>
      </c>
      <c r="E213" s="19" t="s">
        <v>21</v>
      </c>
      <c r="F213" s="279">
        <v>8.7899999999999991</v>
      </c>
      <c r="G213" s="36"/>
      <c r="H213" s="41"/>
    </row>
    <row r="214" spans="1:8" s="2" customFormat="1" ht="16.899999999999999" customHeight="1">
      <c r="A214" s="36"/>
      <c r="B214" s="41"/>
      <c r="C214" s="280" t="s">
        <v>1579</v>
      </c>
      <c r="D214" s="36"/>
      <c r="E214" s="36"/>
      <c r="F214" s="36"/>
      <c r="G214" s="36"/>
      <c r="H214" s="41"/>
    </row>
    <row r="215" spans="1:8" s="2" customFormat="1" ht="16.899999999999999" customHeight="1">
      <c r="A215" s="36"/>
      <c r="B215" s="41"/>
      <c r="C215" s="278" t="s">
        <v>506</v>
      </c>
      <c r="D215" s="278" t="s">
        <v>1608</v>
      </c>
      <c r="E215" s="19" t="s">
        <v>131</v>
      </c>
      <c r="F215" s="279">
        <v>58.6</v>
      </c>
      <c r="G215" s="36"/>
      <c r="H215" s="41"/>
    </row>
    <row r="216" spans="1:8" s="2" customFormat="1" ht="16.899999999999999" customHeight="1">
      <c r="A216" s="36"/>
      <c r="B216" s="41"/>
      <c r="C216" s="278" t="s">
        <v>419</v>
      </c>
      <c r="D216" s="278" t="s">
        <v>1616</v>
      </c>
      <c r="E216" s="19" t="s">
        <v>298</v>
      </c>
      <c r="F216" s="279">
        <v>127.7</v>
      </c>
      <c r="G216" s="36"/>
      <c r="H216" s="41"/>
    </row>
    <row r="217" spans="1:8" s="2" customFormat="1" ht="16.899999999999999" customHeight="1">
      <c r="A217" s="36"/>
      <c r="B217" s="41"/>
      <c r="C217" s="278" t="s">
        <v>454</v>
      </c>
      <c r="D217" s="278" t="s">
        <v>455</v>
      </c>
      <c r="E217" s="19" t="s">
        <v>298</v>
      </c>
      <c r="F217" s="279">
        <v>25.08</v>
      </c>
      <c r="G217" s="36"/>
      <c r="H217" s="41"/>
    </row>
    <row r="218" spans="1:8" s="2" customFormat="1" ht="16.899999999999999" customHeight="1">
      <c r="A218" s="36"/>
      <c r="B218" s="41"/>
      <c r="C218" s="274" t="s">
        <v>300</v>
      </c>
      <c r="D218" s="275" t="s">
        <v>301</v>
      </c>
      <c r="E218" s="276" t="s">
        <v>298</v>
      </c>
      <c r="F218" s="277">
        <v>49.3</v>
      </c>
      <c r="G218" s="36"/>
      <c r="H218" s="41"/>
    </row>
    <row r="219" spans="1:8" s="2" customFormat="1" ht="16.899999999999999" customHeight="1">
      <c r="A219" s="36"/>
      <c r="B219" s="41"/>
      <c r="C219" s="278" t="s">
        <v>21</v>
      </c>
      <c r="D219" s="278" t="s">
        <v>311</v>
      </c>
      <c r="E219" s="19" t="s">
        <v>21</v>
      </c>
      <c r="F219" s="279">
        <v>0</v>
      </c>
      <c r="G219" s="36"/>
      <c r="H219" s="41"/>
    </row>
    <row r="220" spans="1:8" s="2" customFormat="1" ht="16.899999999999999" customHeight="1">
      <c r="A220" s="36"/>
      <c r="B220" s="41"/>
      <c r="C220" s="278" t="s">
        <v>21</v>
      </c>
      <c r="D220" s="278" t="s">
        <v>397</v>
      </c>
      <c r="E220" s="19" t="s">
        <v>21</v>
      </c>
      <c r="F220" s="279">
        <v>25.5</v>
      </c>
      <c r="G220" s="36"/>
      <c r="H220" s="41"/>
    </row>
    <row r="221" spans="1:8" s="2" customFormat="1" ht="16.899999999999999" customHeight="1">
      <c r="A221" s="36"/>
      <c r="B221" s="41"/>
      <c r="C221" s="278" t="s">
        <v>21</v>
      </c>
      <c r="D221" s="278" t="s">
        <v>398</v>
      </c>
      <c r="E221" s="19" t="s">
        <v>21</v>
      </c>
      <c r="F221" s="279">
        <v>23.8</v>
      </c>
      <c r="G221" s="36"/>
      <c r="H221" s="41"/>
    </row>
    <row r="222" spans="1:8" s="2" customFormat="1" ht="16.899999999999999" customHeight="1">
      <c r="A222" s="36"/>
      <c r="B222" s="41"/>
      <c r="C222" s="278" t="s">
        <v>300</v>
      </c>
      <c r="D222" s="278" t="s">
        <v>188</v>
      </c>
      <c r="E222" s="19" t="s">
        <v>21</v>
      </c>
      <c r="F222" s="279">
        <v>49.3</v>
      </c>
      <c r="G222" s="36"/>
      <c r="H222" s="41"/>
    </row>
    <row r="223" spans="1:8" s="2" customFormat="1" ht="16.899999999999999" customHeight="1">
      <c r="A223" s="36"/>
      <c r="B223" s="41"/>
      <c r="C223" s="280" t="s">
        <v>1579</v>
      </c>
      <c r="D223" s="36"/>
      <c r="E223" s="36"/>
      <c r="F223" s="36"/>
      <c r="G223" s="36"/>
      <c r="H223" s="41"/>
    </row>
    <row r="224" spans="1:8" s="2" customFormat="1" ht="16.899999999999999" customHeight="1">
      <c r="A224" s="36"/>
      <c r="B224" s="41"/>
      <c r="C224" s="278" t="s">
        <v>393</v>
      </c>
      <c r="D224" s="278" t="s">
        <v>1611</v>
      </c>
      <c r="E224" s="19" t="s">
        <v>131</v>
      </c>
      <c r="F224" s="279">
        <v>246.5</v>
      </c>
      <c r="G224" s="36"/>
      <c r="H224" s="41"/>
    </row>
    <row r="225" spans="1:8" s="2" customFormat="1" ht="16.899999999999999" customHeight="1">
      <c r="A225" s="36"/>
      <c r="B225" s="41"/>
      <c r="C225" s="278" t="s">
        <v>506</v>
      </c>
      <c r="D225" s="278" t="s">
        <v>1608</v>
      </c>
      <c r="E225" s="19" t="s">
        <v>131</v>
      </c>
      <c r="F225" s="279">
        <v>58.6</v>
      </c>
      <c r="G225" s="36"/>
      <c r="H225" s="41"/>
    </row>
    <row r="226" spans="1:8" s="2" customFormat="1" ht="16.899999999999999" customHeight="1">
      <c r="A226" s="36"/>
      <c r="B226" s="41"/>
      <c r="C226" s="274" t="s">
        <v>386</v>
      </c>
      <c r="D226" s="275" t="s">
        <v>387</v>
      </c>
      <c r="E226" s="276" t="s">
        <v>298</v>
      </c>
      <c r="F226" s="277">
        <v>440.7</v>
      </c>
      <c r="G226" s="36"/>
      <c r="H226" s="41"/>
    </row>
    <row r="227" spans="1:8" s="2" customFormat="1" ht="16.899999999999999" customHeight="1">
      <c r="A227" s="36"/>
      <c r="B227" s="41"/>
      <c r="C227" s="278" t="s">
        <v>21</v>
      </c>
      <c r="D227" s="278" t="s">
        <v>403</v>
      </c>
      <c r="E227" s="19" t="s">
        <v>21</v>
      </c>
      <c r="F227" s="279">
        <v>0</v>
      </c>
      <c r="G227" s="36"/>
      <c r="H227" s="41"/>
    </row>
    <row r="228" spans="1:8" s="2" customFormat="1" ht="16.899999999999999" customHeight="1">
      <c r="A228" s="36"/>
      <c r="B228" s="41"/>
      <c r="C228" s="278" t="s">
        <v>21</v>
      </c>
      <c r="D228" s="278" t="s">
        <v>404</v>
      </c>
      <c r="E228" s="19" t="s">
        <v>21</v>
      </c>
      <c r="F228" s="279">
        <v>226.5</v>
      </c>
      <c r="G228" s="36"/>
      <c r="H228" s="41"/>
    </row>
    <row r="229" spans="1:8" s="2" customFormat="1" ht="16.899999999999999" customHeight="1">
      <c r="A229" s="36"/>
      <c r="B229" s="41"/>
      <c r="C229" s="278" t="s">
        <v>21</v>
      </c>
      <c r="D229" s="278" t="s">
        <v>405</v>
      </c>
      <c r="E229" s="19" t="s">
        <v>21</v>
      </c>
      <c r="F229" s="279">
        <v>214.2</v>
      </c>
      <c r="G229" s="36"/>
      <c r="H229" s="41"/>
    </row>
    <row r="230" spans="1:8" s="2" customFormat="1" ht="16.899999999999999" customHeight="1">
      <c r="A230" s="36"/>
      <c r="B230" s="41"/>
      <c r="C230" s="278" t="s">
        <v>386</v>
      </c>
      <c r="D230" s="278" t="s">
        <v>188</v>
      </c>
      <c r="E230" s="19" t="s">
        <v>21</v>
      </c>
      <c r="F230" s="279">
        <v>440.7</v>
      </c>
      <c r="G230" s="36"/>
      <c r="H230" s="41"/>
    </row>
    <row r="231" spans="1:8" s="2" customFormat="1" ht="16.899999999999999" customHeight="1">
      <c r="A231" s="36"/>
      <c r="B231" s="41"/>
      <c r="C231" s="280" t="s">
        <v>1579</v>
      </c>
      <c r="D231" s="36"/>
      <c r="E231" s="36"/>
      <c r="F231" s="36"/>
      <c r="G231" s="36"/>
      <c r="H231" s="41"/>
    </row>
    <row r="232" spans="1:8" s="2" customFormat="1" ht="16.899999999999999" customHeight="1">
      <c r="A232" s="36"/>
      <c r="B232" s="41"/>
      <c r="C232" s="278" t="s">
        <v>399</v>
      </c>
      <c r="D232" s="278" t="s">
        <v>1617</v>
      </c>
      <c r="E232" s="19" t="s">
        <v>298</v>
      </c>
      <c r="F232" s="279">
        <v>440.7</v>
      </c>
      <c r="G232" s="36"/>
      <c r="H232" s="41"/>
    </row>
    <row r="233" spans="1:8" s="2" customFormat="1" ht="16.899999999999999" customHeight="1">
      <c r="A233" s="36"/>
      <c r="B233" s="41"/>
      <c r="C233" s="278" t="s">
        <v>406</v>
      </c>
      <c r="D233" s="278" t="s">
        <v>1618</v>
      </c>
      <c r="E233" s="19" t="s">
        <v>298</v>
      </c>
      <c r="F233" s="279">
        <v>881.4</v>
      </c>
      <c r="G233" s="36"/>
      <c r="H233" s="41"/>
    </row>
    <row r="234" spans="1:8" s="2" customFormat="1" ht="16.899999999999999" customHeight="1">
      <c r="A234" s="36"/>
      <c r="B234" s="41"/>
      <c r="C234" s="278" t="s">
        <v>334</v>
      </c>
      <c r="D234" s="278" t="s">
        <v>1599</v>
      </c>
      <c r="E234" s="19" t="s">
        <v>298</v>
      </c>
      <c r="F234" s="279">
        <v>440.7</v>
      </c>
      <c r="G234" s="36"/>
      <c r="H234" s="41"/>
    </row>
    <row r="235" spans="1:8" s="2" customFormat="1" ht="16.899999999999999" customHeight="1">
      <c r="A235" s="36"/>
      <c r="B235" s="41"/>
      <c r="C235" s="278" t="s">
        <v>432</v>
      </c>
      <c r="D235" s="278" t="s">
        <v>1614</v>
      </c>
      <c r="E235" s="19" t="s">
        <v>298</v>
      </c>
      <c r="F235" s="279">
        <v>519.1</v>
      </c>
      <c r="G235" s="36"/>
      <c r="H235" s="41"/>
    </row>
    <row r="236" spans="1:8" s="2" customFormat="1" ht="16.899999999999999" customHeight="1">
      <c r="A236" s="36"/>
      <c r="B236" s="41"/>
      <c r="C236" s="274" t="s">
        <v>538</v>
      </c>
      <c r="D236" s="275" t="s">
        <v>1619</v>
      </c>
      <c r="E236" s="276" t="s">
        <v>298</v>
      </c>
      <c r="F236" s="277">
        <v>31.03</v>
      </c>
      <c r="G236" s="36"/>
      <c r="H236" s="41"/>
    </row>
    <row r="237" spans="1:8" s="2" customFormat="1" ht="16.899999999999999" customHeight="1">
      <c r="A237" s="36"/>
      <c r="B237" s="41"/>
      <c r="C237" s="278" t="s">
        <v>21</v>
      </c>
      <c r="D237" s="278" t="s">
        <v>535</v>
      </c>
      <c r="E237" s="19" t="s">
        <v>21</v>
      </c>
      <c r="F237" s="279">
        <v>0</v>
      </c>
      <c r="G237" s="36"/>
      <c r="H237" s="41"/>
    </row>
    <row r="238" spans="1:8" s="2" customFormat="1" ht="16.899999999999999" customHeight="1">
      <c r="A238" s="36"/>
      <c r="B238" s="41"/>
      <c r="C238" s="278" t="s">
        <v>21</v>
      </c>
      <c r="D238" s="278" t="s">
        <v>437</v>
      </c>
      <c r="E238" s="19" t="s">
        <v>21</v>
      </c>
      <c r="F238" s="279">
        <v>0</v>
      </c>
      <c r="G238" s="36"/>
      <c r="H238" s="41"/>
    </row>
    <row r="239" spans="1:8" s="2" customFormat="1" ht="16.899999999999999" customHeight="1">
      <c r="A239" s="36"/>
      <c r="B239" s="41"/>
      <c r="C239" s="278" t="s">
        <v>21</v>
      </c>
      <c r="D239" s="278" t="s">
        <v>536</v>
      </c>
      <c r="E239" s="19" t="s">
        <v>21</v>
      </c>
      <c r="F239" s="279">
        <v>16.05</v>
      </c>
      <c r="G239" s="36"/>
      <c r="H239" s="41"/>
    </row>
    <row r="240" spans="1:8" s="2" customFormat="1" ht="16.899999999999999" customHeight="1">
      <c r="A240" s="36"/>
      <c r="B240" s="41"/>
      <c r="C240" s="278" t="s">
        <v>21</v>
      </c>
      <c r="D240" s="278" t="s">
        <v>537</v>
      </c>
      <c r="E240" s="19" t="s">
        <v>21</v>
      </c>
      <c r="F240" s="279">
        <v>14.98</v>
      </c>
      <c r="G240" s="36"/>
      <c r="H240" s="41"/>
    </row>
    <row r="241" spans="1:8" s="2" customFormat="1" ht="16.899999999999999" customHeight="1">
      <c r="A241" s="36"/>
      <c r="B241" s="41"/>
      <c r="C241" s="278" t="s">
        <v>538</v>
      </c>
      <c r="D241" s="278" t="s">
        <v>428</v>
      </c>
      <c r="E241" s="19" t="s">
        <v>21</v>
      </c>
      <c r="F241" s="279">
        <v>31.03</v>
      </c>
      <c r="G241" s="36"/>
      <c r="H241" s="41"/>
    </row>
    <row r="242" spans="1:8" s="2" customFormat="1" ht="16.899999999999999" customHeight="1">
      <c r="A242" s="36"/>
      <c r="B242" s="41"/>
      <c r="C242" s="274" t="s">
        <v>559</v>
      </c>
      <c r="D242" s="275" t="s">
        <v>1620</v>
      </c>
      <c r="E242" s="276" t="s">
        <v>298</v>
      </c>
      <c r="F242" s="277">
        <v>28.372</v>
      </c>
      <c r="G242" s="36"/>
      <c r="H242" s="41"/>
    </row>
    <row r="243" spans="1:8" s="2" customFormat="1" ht="16.899999999999999" customHeight="1">
      <c r="A243" s="36"/>
      <c r="B243" s="41"/>
      <c r="C243" s="278" t="s">
        <v>559</v>
      </c>
      <c r="D243" s="278" t="s">
        <v>560</v>
      </c>
      <c r="E243" s="19" t="s">
        <v>21</v>
      </c>
      <c r="F243" s="279">
        <v>28.372</v>
      </c>
      <c r="G243" s="36"/>
      <c r="H243" s="41"/>
    </row>
    <row r="244" spans="1:8" s="2" customFormat="1" ht="16.899999999999999" customHeight="1">
      <c r="A244" s="36"/>
      <c r="B244" s="41"/>
      <c r="C244" s="274" t="s">
        <v>1621</v>
      </c>
      <c r="D244" s="275" t="s">
        <v>1622</v>
      </c>
      <c r="E244" s="276" t="s">
        <v>1623</v>
      </c>
      <c r="F244" s="277">
        <v>2554</v>
      </c>
      <c r="G244" s="36"/>
      <c r="H244" s="41"/>
    </row>
    <row r="245" spans="1:8" s="2" customFormat="1" ht="26.45" customHeight="1">
      <c r="A245" s="36"/>
      <c r="B245" s="41"/>
      <c r="C245" s="273" t="s">
        <v>1624</v>
      </c>
      <c r="D245" s="273" t="s">
        <v>102</v>
      </c>
      <c r="E245" s="36"/>
      <c r="F245" s="36"/>
      <c r="G245" s="36"/>
      <c r="H245" s="41"/>
    </row>
    <row r="246" spans="1:8" s="2" customFormat="1" ht="16.899999999999999" customHeight="1">
      <c r="A246" s="36"/>
      <c r="B246" s="41"/>
      <c r="C246" s="274" t="s">
        <v>596</v>
      </c>
      <c r="D246" s="275" t="s">
        <v>597</v>
      </c>
      <c r="E246" s="276" t="s">
        <v>294</v>
      </c>
      <c r="F246" s="277">
        <v>28.8</v>
      </c>
      <c r="G246" s="36"/>
      <c r="H246" s="41"/>
    </row>
    <row r="247" spans="1:8" s="2" customFormat="1" ht="16.899999999999999" customHeight="1">
      <c r="A247" s="36"/>
      <c r="B247" s="41"/>
      <c r="C247" s="278" t="s">
        <v>21</v>
      </c>
      <c r="D247" s="278" t="s">
        <v>647</v>
      </c>
      <c r="E247" s="19" t="s">
        <v>21</v>
      </c>
      <c r="F247" s="279">
        <v>0</v>
      </c>
      <c r="G247" s="36"/>
      <c r="H247" s="41"/>
    </row>
    <row r="248" spans="1:8" s="2" customFormat="1" ht="16.899999999999999" customHeight="1">
      <c r="A248" s="36"/>
      <c r="B248" s="41"/>
      <c r="C248" s="278" t="s">
        <v>21</v>
      </c>
      <c r="D248" s="278" t="s">
        <v>648</v>
      </c>
      <c r="E248" s="19" t="s">
        <v>21</v>
      </c>
      <c r="F248" s="279">
        <v>0</v>
      </c>
      <c r="G248" s="36"/>
      <c r="H248" s="41"/>
    </row>
    <row r="249" spans="1:8" s="2" customFormat="1" ht="16.899999999999999" customHeight="1">
      <c r="A249" s="36"/>
      <c r="B249" s="41"/>
      <c r="C249" s="278" t="s">
        <v>21</v>
      </c>
      <c r="D249" s="278" t="s">
        <v>21</v>
      </c>
      <c r="E249" s="19" t="s">
        <v>21</v>
      </c>
      <c r="F249" s="279">
        <v>0</v>
      </c>
      <c r="G249" s="36"/>
      <c r="H249" s="41"/>
    </row>
    <row r="250" spans="1:8" s="2" customFormat="1" ht="16.899999999999999" customHeight="1">
      <c r="A250" s="36"/>
      <c r="B250" s="41"/>
      <c r="C250" s="278" t="s">
        <v>21</v>
      </c>
      <c r="D250" s="278" t="s">
        <v>649</v>
      </c>
      <c r="E250" s="19" t="s">
        <v>21</v>
      </c>
      <c r="F250" s="279">
        <v>0</v>
      </c>
      <c r="G250" s="36"/>
      <c r="H250" s="41"/>
    </row>
    <row r="251" spans="1:8" s="2" customFormat="1" ht="16.899999999999999" customHeight="1">
      <c r="A251" s="36"/>
      <c r="B251" s="41"/>
      <c r="C251" s="278" t="s">
        <v>21</v>
      </c>
      <c r="D251" s="278" t="s">
        <v>650</v>
      </c>
      <c r="E251" s="19" t="s">
        <v>21</v>
      </c>
      <c r="F251" s="279">
        <v>28.8</v>
      </c>
      <c r="G251" s="36"/>
      <c r="H251" s="41"/>
    </row>
    <row r="252" spans="1:8" s="2" customFormat="1" ht="16.899999999999999" customHeight="1">
      <c r="A252" s="36"/>
      <c r="B252" s="41"/>
      <c r="C252" s="278" t="s">
        <v>596</v>
      </c>
      <c r="D252" s="278" t="s">
        <v>188</v>
      </c>
      <c r="E252" s="19" t="s">
        <v>21</v>
      </c>
      <c r="F252" s="279">
        <v>28.8</v>
      </c>
      <c r="G252" s="36"/>
      <c r="H252" s="41"/>
    </row>
    <row r="253" spans="1:8" s="2" customFormat="1" ht="16.899999999999999" customHeight="1">
      <c r="A253" s="36"/>
      <c r="B253" s="41"/>
      <c r="C253" s="280" t="s">
        <v>1579</v>
      </c>
      <c r="D253" s="36"/>
      <c r="E253" s="36"/>
      <c r="F253" s="36"/>
      <c r="G253" s="36"/>
      <c r="H253" s="41"/>
    </row>
    <row r="254" spans="1:8" s="2" customFormat="1" ht="16.899999999999999" customHeight="1">
      <c r="A254" s="36"/>
      <c r="B254" s="41"/>
      <c r="C254" s="278" t="s">
        <v>644</v>
      </c>
      <c r="D254" s="278" t="s">
        <v>645</v>
      </c>
      <c r="E254" s="19" t="s">
        <v>294</v>
      </c>
      <c r="F254" s="279">
        <v>28.8</v>
      </c>
      <c r="G254" s="36"/>
      <c r="H254" s="41"/>
    </row>
    <row r="255" spans="1:8" s="2" customFormat="1" ht="16.899999999999999" customHeight="1">
      <c r="A255" s="36"/>
      <c r="B255" s="41"/>
      <c r="C255" s="278" t="s">
        <v>663</v>
      </c>
      <c r="D255" s="278" t="s">
        <v>664</v>
      </c>
      <c r="E255" s="19" t="s">
        <v>294</v>
      </c>
      <c r="F255" s="279">
        <v>28.8</v>
      </c>
      <c r="G255" s="36"/>
      <c r="H255" s="41"/>
    </row>
    <row r="256" spans="1:8" s="2" customFormat="1" ht="16.899999999999999" customHeight="1">
      <c r="A256" s="36"/>
      <c r="B256" s="41"/>
      <c r="C256" s="274" t="s">
        <v>604</v>
      </c>
      <c r="D256" s="275" t="s">
        <v>605</v>
      </c>
      <c r="E256" s="276" t="s">
        <v>606</v>
      </c>
      <c r="F256" s="277">
        <v>46897.599999999999</v>
      </c>
      <c r="G256" s="36"/>
      <c r="H256" s="41"/>
    </row>
    <row r="257" spans="1:8" s="2" customFormat="1" ht="16.899999999999999" customHeight="1">
      <c r="A257" s="36"/>
      <c r="B257" s="41"/>
      <c r="C257" s="278" t="s">
        <v>21</v>
      </c>
      <c r="D257" s="278" t="s">
        <v>21</v>
      </c>
      <c r="E257" s="19" t="s">
        <v>21</v>
      </c>
      <c r="F257" s="279">
        <v>0</v>
      </c>
      <c r="G257" s="36"/>
      <c r="H257" s="41"/>
    </row>
    <row r="258" spans="1:8" s="2" customFormat="1" ht="16.899999999999999" customHeight="1">
      <c r="A258" s="36"/>
      <c r="B258" s="41"/>
      <c r="C258" s="278" t="s">
        <v>21</v>
      </c>
      <c r="D258" s="278" t="s">
        <v>654</v>
      </c>
      <c r="E258" s="19" t="s">
        <v>21</v>
      </c>
      <c r="F258" s="279">
        <v>8000</v>
      </c>
      <c r="G258" s="36"/>
      <c r="H258" s="41"/>
    </row>
    <row r="259" spans="1:8" s="2" customFormat="1" ht="16.899999999999999" customHeight="1">
      <c r="A259" s="36"/>
      <c r="B259" s="41"/>
      <c r="C259" s="278" t="s">
        <v>21</v>
      </c>
      <c r="D259" s="278" t="s">
        <v>655</v>
      </c>
      <c r="E259" s="19" t="s">
        <v>21</v>
      </c>
      <c r="F259" s="279">
        <v>5760</v>
      </c>
      <c r="G259" s="36"/>
      <c r="H259" s="41"/>
    </row>
    <row r="260" spans="1:8" s="2" customFormat="1" ht="16.899999999999999" customHeight="1">
      <c r="A260" s="36"/>
      <c r="B260" s="41"/>
      <c r="C260" s="278" t="s">
        <v>21</v>
      </c>
      <c r="D260" s="278" t="s">
        <v>656</v>
      </c>
      <c r="E260" s="19" t="s">
        <v>21</v>
      </c>
      <c r="F260" s="279">
        <v>3628.8</v>
      </c>
      <c r="G260" s="36"/>
      <c r="H260" s="41"/>
    </row>
    <row r="261" spans="1:8" s="2" customFormat="1" ht="16.899999999999999" customHeight="1">
      <c r="A261" s="36"/>
      <c r="B261" s="41"/>
      <c r="C261" s="278" t="s">
        <v>21</v>
      </c>
      <c r="D261" s="278" t="s">
        <v>657</v>
      </c>
      <c r="E261" s="19" t="s">
        <v>21</v>
      </c>
      <c r="F261" s="279">
        <v>3040</v>
      </c>
      <c r="G261" s="36"/>
      <c r="H261" s="41"/>
    </row>
    <row r="262" spans="1:8" s="2" customFormat="1" ht="16.899999999999999" customHeight="1">
      <c r="A262" s="36"/>
      <c r="B262" s="41"/>
      <c r="C262" s="278" t="s">
        <v>21</v>
      </c>
      <c r="D262" s="278" t="s">
        <v>658</v>
      </c>
      <c r="E262" s="19" t="s">
        <v>21</v>
      </c>
      <c r="F262" s="279">
        <v>19828.8</v>
      </c>
      <c r="G262" s="36"/>
      <c r="H262" s="41"/>
    </row>
    <row r="263" spans="1:8" s="2" customFormat="1" ht="16.899999999999999" customHeight="1">
      <c r="A263" s="36"/>
      <c r="B263" s="41"/>
      <c r="C263" s="278" t="s">
        <v>21</v>
      </c>
      <c r="D263" s="278" t="s">
        <v>659</v>
      </c>
      <c r="E263" s="19" t="s">
        <v>21</v>
      </c>
      <c r="F263" s="279">
        <v>6640</v>
      </c>
      <c r="G263" s="36"/>
      <c r="H263" s="41"/>
    </row>
    <row r="264" spans="1:8" s="2" customFormat="1" ht="16.899999999999999" customHeight="1">
      <c r="A264" s="36"/>
      <c r="B264" s="41"/>
      <c r="C264" s="278" t="s">
        <v>604</v>
      </c>
      <c r="D264" s="278" t="s">
        <v>660</v>
      </c>
      <c r="E264" s="19" t="s">
        <v>21</v>
      </c>
      <c r="F264" s="279">
        <v>46897.599999999999</v>
      </c>
      <c r="G264" s="36"/>
      <c r="H264" s="41"/>
    </row>
    <row r="265" spans="1:8" s="2" customFormat="1" ht="16.899999999999999" customHeight="1">
      <c r="A265" s="36"/>
      <c r="B265" s="41"/>
      <c r="C265" s="280" t="s">
        <v>1579</v>
      </c>
      <c r="D265" s="36"/>
      <c r="E265" s="36"/>
      <c r="F265" s="36"/>
      <c r="G265" s="36"/>
      <c r="H265" s="41"/>
    </row>
    <row r="266" spans="1:8" s="2" customFormat="1" ht="16.899999999999999" customHeight="1">
      <c r="A266" s="36"/>
      <c r="B266" s="41"/>
      <c r="C266" s="278" t="s">
        <v>644</v>
      </c>
      <c r="D266" s="278" t="s">
        <v>645</v>
      </c>
      <c r="E266" s="19" t="s">
        <v>294</v>
      </c>
      <c r="F266" s="279">
        <v>28.8</v>
      </c>
      <c r="G266" s="36"/>
      <c r="H266" s="41"/>
    </row>
    <row r="267" spans="1:8" s="2" customFormat="1" ht="16.899999999999999" customHeight="1">
      <c r="A267" s="36"/>
      <c r="B267" s="41"/>
      <c r="C267" s="274" t="s">
        <v>569</v>
      </c>
      <c r="D267" s="275" t="s">
        <v>570</v>
      </c>
      <c r="E267" s="276" t="s">
        <v>131</v>
      </c>
      <c r="F267" s="277">
        <v>230.12</v>
      </c>
      <c r="G267" s="36"/>
      <c r="H267" s="41"/>
    </row>
    <row r="268" spans="1:8" s="2" customFormat="1" ht="16.899999999999999" customHeight="1">
      <c r="A268" s="36"/>
      <c r="B268" s="41"/>
      <c r="C268" s="278" t="s">
        <v>21</v>
      </c>
      <c r="D268" s="278" t="s">
        <v>723</v>
      </c>
      <c r="E268" s="19" t="s">
        <v>21</v>
      </c>
      <c r="F268" s="279">
        <v>0</v>
      </c>
      <c r="G268" s="36"/>
      <c r="H268" s="41"/>
    </row>
    <row r="269" spans="1:8" s="2" customFormat="1" ht="16.899999999999999" customHeight="1">
      <c r="A269" s="36"/>
      <c r="B269" s="41"/>
      <c r="C269" s="278" t="s">
        <v>21</v>
      </c>
      <c r="D269" s="278" t="s">
        <v>724</v>
      </c>
      <c r="E269" s="19" t="s">
        <v>21</v>
      </c>
      <c r="F269" s="279">
        <v>0</v>
      </c>
      <c r="G269" s="36"/>
      <c r="H269" s="41"/>
    </row>
    <row r="270" spans="1:8" s="2" customFormat="1" ht="16.899999999999999" customHeight="1">
      <c r="A270" s="36"/>
      <c r="B270" s="41"/>
      <c r="C270" s="278" t="s">
        <v>21</v>
      </c>
      <c r="D270" s="278" t="s">
        <v>739</v>
      </c>
      <c r="E270" s="19" t="s">
        <v>21</v>
      </c>
      <c r="F270" s="279">
        <v>132.88</v>
      </c>
      <c r="G270" s="36"/>
      <c r="H270" s="41"/>
    </row>
    <row r="271" spans="1:8" s="2" customFormat="1" ht="16.899999999999999" customHeight="1">
      <c r="A271" s="36"/>
      <c r="B271" s="41"/>
      <c r="C271" s="278" t="s">
        <v>21</v>
      </c>
      <c r="D271" s="278" t="s">
        <v>740</v>
      </c>
      <c r="E271" s="19" t="s">
        <v>21</v>
      </c>
      <c r="F271" s="279">
        <v>-2.2000000000000002</v>
      </c>
      <c r="G271" s="36"/>
      <c r="H271" s="41"/>
    </row>
    <row r="272" spans="1:8" s="2" customFormat="1" ht="16.899999999999999" customHeight="1">
      <c r="A272" s="36"/>
      <c r="B272" s="41"/>
      <c r="C272" s="278" t="s">
        <v>21</v>
      </c>
      <c r="D272" s="278" t="s">
        <v>741</v>
      </c>
      <c r="E272" s="19" t="s">
        <v>21</v>
      </c>
      <c r="F272" s="279">
        <v>11</v>
      </c>
      <c r="G272" s="36"/>
      <c r="H272" s="41"/>
    </row>
    <row r="273" spans="1:8" s="2" customFormat="1" ht="16.899999999999999" customHeight="1">
      <c r="A273" s="36"/>
      <c r="B273" s="41"/>
      <c r="C273" s="278" t="s">
        <v>21</v>
      </c>
      <c r="D273" s="278" t="s">
        <v>727</v>
      </c>
      <c r="E273" s="19" t="s">
        <v>21</v>
      </c>
      <c r="F273" s="279">
        <v>0</v>
      </c>
      <c r="G273" s="36"/>
      <c r="H273" s="41"/>
    </row>
    <row r="274" spans="1:8" s="2" customFormat="1" ht="16.899999999999999" customHeight="1">
      <c r="A274" s="36"/>
      <c r="B274" s="41"/>
      <c r="C274" s="278" t="s">
        <v>21</v>
      </c>
      <c r="D274" s="278" t="s">
        <v>742</v>
      </c>
      <c r="E274" s="19" t="s">
        <v>21</v>
      </c>
      <c r="F274" s="279">
        <v>9.66</v>
      </c>
      <c r="G274" s="36"/>
      <c r="H274" s="41"/>
    </row>
    <row r="275" spans="1:8" s="2" customFormat="1" ht="16.899999999999999" customHeight="1">
      <c r="A275" s="36"/>
      <c r="B275" s="41"/>
      <c r="C275" s="278" t="s">
        <v>21</v>
      </c>
      <c r="D275" s="278" t="s">
        <v>729</v>
      </c>
      <c r="E275" s="19" t="s">
        <v>21</v>
      </c>
      <c r="F275" s="279">
        <v>0</v>
      </c>
      <c r="G275" s="36"/>
      <c r="H275" s="41"/>
    </row>
    <row r="276" spans="1:8" s="2" customFormat="1" ht="16.899999999999999" customHeight="1">
      <c r="A276" s="36"/>
      <c r="B276" s="41"/>
      <c r="C276" s="278" t="s">
        <v>21</v>
      </c>
      <c r="D276" s="278" t="s">
        <v>743</v>
      </c>
      <c r="E276" s="19" t="s">
        <v>21</v>
      </c>
      <c r="F276" s="279">
        <v>73.38</v>
      </c>
      <c r="G276" s="36"/>
      <c r="H276" s="41"/>
    </row>
    <row r="277" spans="1:8" s="2" customFormat="1" ht="16.899999999999999" customHeight="1">
      <c r="A277" s="36"/>
      <c r="B277" s="41"/>
      <c r="C277" s="278" t="s">
        <v>21</v>
      </c>
      <c r="D277" s="278" t="s">
        <v>731</v>
      </c>
      <c r="E277" s="19" t="s">
        <v>21</v>
      </c>
      <c r="F277" s="279">
        <v>0</v>
      </c>
      <c r="G277" s="36"/>
      <c r="H277" s="41"/>
    </row>
    <row r="278" spans="1:8" s="2" customFormat="1" ht="16.899999999999999" customHeight="1">
      <c r="A278" s="36"/>
      <c r="B278" s="41"/>
      <c r="C278" s="278" t="s">
        <v>21</v>
      </c>
      <c r="D278" s="278" t="s">
        <v>744</v>
      </c>
      <c r="E278" s="19" t="s">
        <v>21</v>
      </c>
      <c r="F278" s="279">
        <v>5.4</v>
      </c>
      <c r="G278" s="36"/>
      <c r="H278" s="41"/>
    </row>
    <row r="279" spans="1:8" s="2" customFormat="1" ht="16.899999999999999" customHeight="1">
      <c r="A279" s="36"/>
      <c r="B279" s="41"/>
      <c r="C279" s="278" t="s">
        <v>569</v>
      </c>
      <c r="D279" s="278" t="s">
        <v>428</v>
      </c>
      <c r="E279" s="19" t="s">
        <v>21</v>
      </c>
      <c r="F279" s="279">
        <v>230.12</v>
      </c>
      <c r="G279" s="36"/>
      <c r="H279" s="41"/>
    </row>
    <row r="280" spans="1:8" s="2" customFormat="1" ht="16.899999999999999" customHeight="1">
      <c r="A280" s="36"/>
      <c r="B280" s="41"/>
      <c r="C280" s="280" t="s">
        <v>1579</v>
      </c>
      <c r="D280" s="36"/>
      <c r="E280" s="36"/>
      <c r="F280" s="36"/>
      <c r="G280" s="36"/>
      <c r="H280" s="41"/>
    </row>
    <row r="281" spans="1:8" s="2" customFormat="1" ht="16.899999999999999" customHeight="1">
      <c r="A281" s="36"/>
      <c r="B281" s="41"/>
      <c r="C281" s="278" t="s">
        <v>735</v>
      </c>
      <c r="D281" s="278" t="s">
        <v>1625</v>
      </c>
      <c r="E281" s="19" t="s">
        <v>131</v>
      </c>
      <c r="F281" s="279">
        <v>246.82</v>
      </c>
      <c r="G281" s="36"/>
      <c r="H281" s="41"/>
    </row>
    <row r="282" spans="1:8" s="2" customFormat="1" ht="16.899999999999999" customHeight="1">
      <c r="A282" s="36"/>
      <c r="B282" s="41"/>
      <c r="C282" s="278" t="s">
        <v>747</v>
      </c>
      <c r="D282" s="278" t="s">
        <v>1626</v>
      </c>
      <c r="E282" s="19" t="s">
        <v>131</v>
      </c>
      <c r="F282" s="279">
        <v>246.82</v>
      </c>
      <c r="G282" s="36"/>
      <c r="H282" s="41"/>
    </row>
    <row r="283" spans="1:8" s="2" customFormat="1" ht="16.899999999999999" customHeight="1">
      <c r="A283" s="36"/>
      <c r="B283" s="41"/>
      <c r="C283" s="274" t="s">
        <v>572</v>
      </c>
      <c r="D283" s="275" t="s">
        <v>573</v>
      </c>
      <c r="E283" s="276" t="s">
        <v>131</v>
      </c>
      <c r="F283" s="277">
        <v>16.7</v>
      </c>
      <c r="G283" s="36"/>
      <c r="H283" s="41"/>
    </row>
    <row r="284" spans="1:8" s="2" customFormat="1" ht="16.899999999999999" customHeight="1">
      <c r="A284" s="36"/>
      <c r="B284" s="41"/>
      <c r="C284" s="278" t="s">
        <v>21</v>
      </c>
      <c r="D284" s="278" t="s">
        <v>716</v>
      </c>
      <c r="E284" s="19" t="s">
        <v>21</v>
      </c>
      <c r="F284" s="279">
        <v>0</v>
      </c>
      <c r="G284" s="36"/>
      <c r="H284" s="41"/>
    </row>
    <row r="285" spans="1:8" s="2" customFormat="1" ht="16.899999999999999" customHeight="1">
      <c r="A285" s="36"/>
      <c r="B285" s="41"/>
      <c r="C285" s="278" t="s">
        <v>21</v>
      </c>
      <c r="D285" s="278" t="s">
        <v>745</v>
      </c>
      <c r="E285" s="19" t="s">
        <v>21</v>
      </c>
      <c r="F285" s="279">
        <v>15</v>
      </c>
      <c r="G285" s="36"/>
      <c r="H285" s="41"/>
    </row>
    <row r="286" spans="1:8" s="2" customFormat="1" ht="16.899999999999999" customHeight="1">
      <c r="A286" s="36"/>
      <c r="B286" s="41"/>
      <c r="C286" s="278" t="s">
        <v>21</v>
      </c>
      <c r="D286" s="278" t="s">
        <v>746</v>
      </c>
      <c r="E286" s="19" t="s">
        <v>21</v>
      </c>
      <c r="F286" s="279">
        <v>1.7</v>
      </c>
      <c r="G286" s="36"/>
      <c r="H286" s="41"/>
    </row>
    <row r="287" spans="1:8" s="2" customFormat="1" ht="16.899999999999999" customHeight="1">
      <c r="A287" s="36"/>
      <c r="B287" s="41"/>
      <c r="C287" s="278" t="s">
        <v>572</v>
      </c>
      <c r="D287" s="278" t="s">
        <v>428</v>
      </c>
      <c r="E287" s="19" t="s">
        <v>21</v>
      </c>
      <c r="F287" s="279">
        <v>16.7</v>
      </c>
      <c r="G287" s="36"/>
      <c r="H287" s="41"/>
    </row>
    <row r="288" spans="1:8" s="2" customFormat="1" ht="16.899999999999999" customHeight="1">
      <c r="A288" s="36"/>
      <c r="B288" s="41"/>
      <c r="C288" s="280" t="s">
        <v>1579</v>
      </c>
      <c r="D288" s="36"/>
      <c r="E288" s="36"/>
      <c r="F288" s="36"/>
      <c r="G288" s="36"/>
      <c r="H288" s="41"/>
    </row>
    <row r="289" spans="1:8" s="2" customFormat="1" ht="16.899999999999999" customHeight="1">
      <c r="A289" s="36"/>
      <c r="B289" s="41"/>
      <c r="C289" s="278" t="s">
        <v>735</v>
      </c>
      <c r="D289" s="278" t="s">
        <v>1625</v>
      </c>
      <c r="E289" s="19" t="s">
        <v>131</v>
      </c>
      <c r="F289" s="279">
        <v>246.82</v>
      </c>
      <c r="G289" s="36"/>
      <c r="H289" s="41"/>
    </row>
    <row r="290" spans="1:8" s="2" customFormat="1" ht="16.899999999999999" customHeight="1">
      <c r="A290" s="36"/>
      <c r="B290" s="41"/>
      <c r="C290" s="278" t="s">
        <v>747</v>
      </c>
      <c r="D290" s="278" t="s">
        <v>1626</v>
      </c>
      <c r="E290" s="19" t="s">
        <v>131</v>
      </c>
      <c r="F290" s="279">
        <v>246.82</v>
      </c>
      <c r="G290" s="36"/>
      <c r="H290" s="41"/>
    </row>
    <row r="291" spans="1:8" s="2" customFormat="1" ht="16.899999999999999" customHeight="1">
      <c r="A291" s="36"/>
      <c r="B291" s="41"/>
      <c r="C291" s="274" t="s">
        <v>575</v>
      </c>
      <c r="D291" s="275" t="s">
        <v>576</v>
      </c>
      <c r="E291" s="276" t="s">
        <v>131</v>
      </c>
      <c r="F291" s="277">
        <v>36.991999999999997</v>
      </c>
      <c r="G291" s="36"/>
      <c r="H291" s="41"/>
    </row>
    <row r="292" spans="1:8" s="2" customFormat="1" ht="16.899999999999999" customHeight="1">
      <c r="A292" s="36"/>
      <c r="B292" s="41"/>
      <c r="C292" s="278" t="s">
        <v>21</v>
      </c>
      <c r="D292" s="278" t="s">
        <v>772</v>
      </c>
      <c r="E292" s="19" t="s">
        <v>21</v>
      </c>
      <c r="F292" s="279">
        <v>0</v>
      </c>
      <c r="G292" s="36"/>
      <c r="H292" s="41"/>
    </row>
    <row r="293" spans="1:8" s="2" customFormat="1" ht="16.899999999999999" customHeight="1">
      <c r="A293" s="36"/>
      <c r="B293" s="41"/>
      <c r="C293" s="278" t="s">
        <v>21</v>
      </c>
      <c r="D293" s="278" t="s">
        <v>707</v>
      </c>
      <c r="E293" s="19" t="s">
        <v>21</v>
      </c>
      <c r="F293" s="279">
        <v>0</v>
      </c>
      <c r="G293" s="36"/>
      <c r="H293" s="41"/>
    </row>
    <row r="294" spans="1:8" s="2" customFormat="1" ht="16.899999999999999" customHeight="1">
      <c r="A294" s="36"/>
      <c r="B294" s="41"/>
      <c r="C294" s="278" t="s">
        <v>21</v>
      </c>
      <c r="D294" s="278" t="s">
        <v>773</v>
      </c>
      <c r="E294" s="19" t="s">
        <v>21</v>
      </c>
      <c r="F294" s="279">
        <v>13.5</v>
      </c>
      <c r="G294" s="36"/>
      <c r="H294" s="41"/>
    </row>
    <row r="295" spans="1:8" s="2" customFormat="1" ht="16.899999999999999" customHeight="1">
      <c r="A295" s="36"/>
      <c r="B295" s="41"/>
      <c r="C295" s="278" t="s">
        <v>21</v>
      </c>
      <c r="D295" s="278" t="s">
        <v>774</v>
      </c>
      <c r="E295" s="19" t="s">
        <v>21</v>
      </c>
      <c r="F295" s="279">
        <v>0</v>
      </c>
      <c r="G295" s="36"/>
      <c r="H295" s="41"/>
    </row>
    <row r="296" spans="1:8" s="2" customFormat="1" ht="16.899999999999999" customHeight="1">
      <c r="A296" s="36"/>
      <c r="B296" s="41"/>
      <c r="C296" s="278" t="s">
        <v>21</v>
      </c>
      <c r="D296" s="278" t="s">
        <v>775</v>
      </c>
      <c r="E296" s="19" t="s">
        <v>21</v>
      </c>
      <c r="F296" s="279">
        <v>1.575</v>
      </c>
      <c r="G296" s="36"/>
      <c r="H296" s="41"/>
    </row>
    <row r="297" spans="1:8" s="2" customFormat="1" ht="16.899999999999999" customHeight="1">
      <c r="A297" s="36"/>
      <c r="B297" s="41"/>
      <c r="C297" s="278" t="s">
        <v>21</v>
      </c>
      <c r="D297" s="278" t="s">
        <v>709</v>
      </c>
      <c r="E297" s="19" t="s">
        <v>21</v>
      </c>
      <c r="F297" s="279">
        <v>0</v>
      </c>
      <c r="G297" s="36"/>
      <c r="H297" s="41"/>
    </row>
    <row r="298" spans="1:8" s="2" customFormat="1" ht="16.899999999999999" customHeight="1">
      <c r="A298" s="36"/>
      <c r="B298" s="41"/>
      <c r="C298" s="278" t="s">
        <v>21</v>
      </c>
      <c r="D298" s="278" t="s">
        <v>776</v>
      </c>
      <c r="E298" s="19" t="s">
        <v>21</v>
      </c>
      <c r="F298" s="279">
        <v>19.513000000000002</v>
      </c>
      <c r="G298" s="36"/>
      <c r="H298" s="41"/>
    </row>
    <row r="299" spans="1:8" s="2" customFormat="1" ht="16.899999999999999" customHeight="1">
      <c r="A299" s="36"/>
      <c r="B299" s="41"/>
      <c r="C299" s="278" t="s">
        <v>21</v>
      </c>
      <c r="D299" s="278" t="s">
        <v>777</v>
      </c>
      <c r="E299" s="19" t="s">
        <v>21</v>
      </c>
      <c r="F299" s="279">
        <v>1.8380000000000001</v>
      </c>
      <c r="G299" s="36"/>
      <c r="H299" s="41"/>
    </row>
    <row r="300" spans="1:8" s="2" customFormat="1" ht="16.899999999999999" customHeight="1">
      <c r="A300" s="36"/>
      <c r="B300" s="41"/>
      <c r="C300" s="278" t="s">
        <v>21</v>
      </c>
      <c r="D300" s="278" t="s">
        <v>778</v>
      </c>
      <c r="E300" s="19" t="s">
        <v>21</v>
      </c>
      <c r="F300" s="279">
        <v>0</v>
      </c>
      <c r="G300" s="36"/>
      <c r="H300" s="41"/>
    </row>
    <row r="301" spans="1:8" s="2" customFormat="1" ht="16.899999999999999" customHeight="1">
      <c r="A301" s="36"/>
      <c r="B301" s="41"/>
      <c r="C301" s="278" t="s">
        <v>21</v>
      </c>
      <c r="D301" s="278" t="s">
        <v>779</v>
      </c>
      <c r="E301" s="19" t="s">
        <v>21</v>
      </c>
      <c r="F301" s="279">
        <v>0.56599999999999995</v>
      </c>
      <c r="G301" s="36"/>
      <c r="H301" s="41"/>
    </row>
    <row r="302" spans="1:8" s="2" customFormat="1" ht="16.899999999999999" customHeight="1">
      <c r="A302" s="36"/>
      <c r="B302" s="41"/>
      <c r="C302" s="278" t="s">
        <v>575</v>
      </c>
      <c r="D302" s="278" t="s">
        <v>188</v>
      </c>
      <c r="E302" s="19" t="s">
        <v>21</v>
      </c>
      <c r="F302" s="279">
        <v>36.991999999999997</v>
      </c>
      <c r="G302" s="36"/>
      <c r="H302" s="41"/>
    </row>
    <row r="303" spans="1:8" s="2" customFormat="1" ht="16.899999999999999" customHeight="1">
      <c r="A303" s="36"/>
      <c r="B303" s="41"/>
      <c r="C303" s="280" t="s">
        <v>1579</v>
      </c>
      <c r="D303" s="36"/>
      <c r="E303" s="36"/>
      <c r="F303" s="36"/>
      <c r="G303" s="36"/>
      <c r="H303" s="41"/>
    </row>
    <row r="304" spans="1:8" s="2" customFormat="1" ht="16.899999999999999" customHeight="1">
      <c r="A304" s="36"/>
      <c r="B304" s="41"/>
      <c r="C304" s="278" t="s">
        <v>768</v>
      </c>
      <c r="D304" s="278" t="s">
        <v>1627</v>
      </c>
      <c r="E304" s="19" t="s">
        <v>131</v>
      </c>
      <c r="F304" s="279">
        <v>36.991999999999997</v>
      </c>
      <c r="G304" s="36"/>
      <c r="H304" s="41"/>
    </row>
    <row r="305" spans="1:8" s="2" customFormat="1" ht="16.899999999999999" customHeight="1">
      <c r="A305" s="36"/>
      <c r="B305" s="41"/>
      <c r="C305" s="278" t="s">
        <v>343</v>
      </c>
      <c r="D305" s="278" t="s">
        <v>344</v>
      </c>
      <c r="E305" s="19" t="s">
        <v>131</v>
      </c>
      <c r="F305" s="279">
        <v>49.991999999999997</v>
      </c>
      <c r="G305" s="36"/>
      <c r="H305" s="41"/>
    </row>
    <row r="306" spans="1:8" s="2" customFormat="1" ht="16.899999999999999" customHeight="1">
      <c r="A306" s="36"/>
      <c r="B306" s="41"/>
      <c r="C306" s="274" t="s">
        <v>578</v>
      </c>
      <c r="D306" s="275" t="s">
        <v>579</v>
      </c>
      <c r="E306" s="276" t="s">
        <v>131</v>
      </c>
      <c r="F306" s="277">
        <v>13</v>
      </c>
      <c r="G306" s="36"/>
      <c r="H306" s="41"/>
    </row>
    <row r="307" spans="1:8" s="2" customFormat="1" ht="16.899999999999999" customHeight="1">
      <c r="A307" s="36"/>
      <c r="B307" s="41"/>
      <c r="C307" s="278" t="s">
        <v>21</v>
      </c>
      <c r="D307" s="278" t="s">
        <v>579</v>
      </c>
      <c r="E307" s="19" t="s">
        <v>21</v>
      </c>
      <c r="F307" s="279">
        <v>0</v>
      </c>
      <c r="G307" s="36"/>
      <c r="H307" s="41"/>
    </row>
    <row r="308" spans="1:8" s="2" customFormat="1" ht="16.899999999999999" customHeight="1">
      <c r="A308" s="36"/>
      <c r="B308" s="41"/>
      <c r="C308" s="278" t="s">
        <v>578</v>
      </c>
      <c r="D308" s="278" t="s">
        <v>765</v>
      </c>
      <c r="E308" s="19" t="s">
        <v>21</v>
      </c>
      <c r="F308" s="279">
        <v>13</v>
      </c>
      <c r="G308" s="36"/>
      <c r="H308" s="41"/>
    </row>
    <row r="309" spans="1:8" s="2" customFormat="1" ht="16.899999999999999" customHeight="1">
      <c r="A309" s="36"/>
      <c r="B309" s="41"/>
      <c r="C309" s="280" t="s">
        <v>1579</v>
      </c>
      <c r="D309" s="36"/>
      <c r="E309" s="36"/>
      <c r="F309" s="36"/>
      <c r="G309" s="36"/>
      <c r="H309" s="41"/>
    </row>
    <row r="310" spans="1:8" s="2" customFormat="1" ht="16.899999999999999" customHeight="1">
      <c r="A310" s="36"/>
      <c r="B310" s="41"/>
      <c r="C310" s="278" t="s">
        <v>531</v>
      </c>
      <c r="D310" s="278" t="s">
        <v>1628</v>
      </c>
      <c r="E310" s="19" t="s">
        <v>298</v>
      </c>
      <c r="F310" s="279">
        <v>6.5</v>
      </c>
      <c r="G310" s="36"/>
      <c r="H310" s="41"/>
    </row>
    <row r="311" spans="1:8" s="2" customFormat="1" ht="16.899999999999999" customHeight="1">
      <c r="A311" s="36"/>
      <c r="B311" s="41"/>
      <c r="C311" s="278" t="s">
        <v>636</v>
      </c>
      <c r="D311" s="278" t="s">
        <v>1629</v>
      </c>
      <c r="E311" s="19" t="s">
        <v>298</v>
      </c>
      <c r="F311" s="279">
        <v>237.5</v>
      </c>
      <c r="G311" s="36"/>
      <c r="H311" s="41"/>
    </row>
    <row r="312" spans="1:8" s="2" customFormat="1" ht="16.899999999999999" customHeight="1">
      <c r="A312" s="36"/>
      <c r="B312" s="41"/>
      <c r="C312" s="278" t="s">
        <v>343</v>
      </c>
      <c r="D312" s="278" t="s">
        <v>344</v>
      </c>
      <c r="E312" s="19" t="s">
        <v>131</v>
      </c>
      <c r="F312" s="279">
        <v>49.991999999999997</v>
      </c>
      <c r="G312" s="36"/>
      <c r="H312" s="41"/>
    </row>
    <row r="313" spans="1:8" s="2" customFormat="1" ht="16.899999999999999" customHeight="1">
      <c r="A313" s="36"/>
      <c r="B313" s="41"/>
      <c r="C313" s="278" t="s">
        <v>542</v>
      </c>
      <c r="D313" s="278" t="s">
        <v>1630</v>
      </c>
      <c r="E313" s="19" t="s">
        <v>131</v>
      </c>
      <c r="F313" s="279">
        <v>13</v>
      </c>
      <c r="G313" s="36"/>
      <c r="H313" s="41"/>
    </row>
    <row r="314" spans="1:8" s="2" customFormat="1" ht="16.899999999999999" customHeight="1">
      <c r="A314" s="36"/>
      <c r="B314" s="41"/>
      <c r="C314" s="274" t="s">
        <v>599</v>
      </c>
      <c r="D314" s="275" t="s">
        <v>600</v>
      </c>
      <c r="E314" s="276" t="s">
        <v>142</v>
      </c>
      <c r="F314" s="277">
        <v>32</v>
      </c>
      <c r="G314" s="36"/>
      <c r="H314" s="41"/>
    </row>
    <row r="315" spans="1:8" s="2" customFormat="1" ht="16.899999999999999" customHeight="1">
      <c r="A315" s="36"/>
      <c r="B315" s="41"/>
      <c r="C315" s="278" t="s">
        <v>21</v>
      </c>
      <c r="D315" s="278" t="s">
        <v>21</v>
      </c>
      <c r="E315" s="19" t="s">
        <v>21</v>
      </c>
      <c r="F315" s="279">
        <v>0</v>
      </c>
      <c r="G315" s="36"/>
      <c r="H315" s="41"/>
    </row>
    <row r="316" spans="1:8" s="2" customFormat="1" ht="16.899999999999999" customHeight="1">
      <c r="A316" s="36"/>
      <c r="B316" s="41"/>
      <c r="C316" s="278" t="s">
        <v>21</v>
      </c>
      <c r="D316" s="278" t="s">
        <v>651</v>
      </c>
      <c r="E316" s="19" t="s">
        <v>21</v>
      </c>
      <c r="F316" s="279">
        <v>0</v>
      </c>
      <c r="G316" s="36"/>
      <c r="H316" s="41"/>
    </row>
    <row r="317" spans="1:8" s="2" customFormat="1" ht="16.899999999999999" customHeight="1">
      <c r="A317" s="36"/>
      <c r="B317" s="41"/>
      <c r="C317" s="278" t="s">
        <v>21</v>
      </c>
      <c r="D317" s="278" t="s">
        <v>601</v>
      </c>
      <c r="E317" s="19" t="s">
        <v>21</v>
      </c>
      <c r="F317" s="279">
        <v>32</v>
      </c>
      <c r="G317" s="36"/>
      <c r="H317" s="41"/>
    </row>
    <row r="318" spans="1:8" s="2" customFormat="1" ht="16.899999999999999" customHeight="1">
      <c r="A318" s="36"/>
      <c r="B318" s="41"/>
      <c r="C318" s="278" t="s">
        <v>599</v>
      </c>
      <c r="D318" s="278" t="s">
        <v>652</v>
      </c>
      <c r="E318" s="19" t="s">
        <v>21</v>
      </c>
      <c r="F318" s="279">
        <v>32</v>
      </c>
      <c r="G318" s="36"/>
      <c r="H318" s="41"/>
    </row>
    <row r="319" spans="1:8" s="2" customFormat="1" ht="16.899999999999999" customHeight="1">
      <c r="A319" s="36"/>
      <c r="B319" s="41"/>
      <c r="C319" s="280" t="s">
        <v>1579</v>
      </c>
      <c r="D319" s="36"/>
      <c r="E319" s="36"/>
      <c r="F319" s="36"/>
      <c r="G319" s="36"/>
      <c r="H319" s="41"/>
    </row>
    <row r="320" spans="1:8" s="2" customFormat="1" ht="16.899999999999999" customHeight="1">
      <c r="A320" s="36"/>
      <c r="B320" s="41"/>
      <c r="C320" s="278" t="s">
        <v>644</v>
      </c>
      <c r="D320" s="278" t="s">
        <v>645</v>
      </c>
      <c r="E320" s="19" t="s">
        <v>294</v>
      </c>
      <c r="F320" s="279">
        <v>28.8</v>
      </c>
      <c r="G320" s="36"/>
      <c r="H320" s="41"/>
    </row>
    <row r="321" spans="1:8" s="2" customFormat="1" ht="16.899999999999999" customHeight="1">
      <c r="A321" s="36"/>
      <c r="B321" s="41"/>
      <c r="C321" s="274" t="s">
        <v>602</v>
      </c>
      <c r="D321" s="275" t="s">
        <v>603</v>
      </c>
      <c r="E321" s="276" t="s">
        <v>142</v>
      </c>
      <c r="F321" s="277">
        <v>32</v>
      </c>
      <c r="G321" s="36"/>
      <c r="H321" s="41"/>
    </row>
    <row r="322" spans="1:8" s="2" customFormat="1" ht="16.899999999999999" customHeight="1">
      <c r="A322" s="36"/>
      <c r="B322" s="41"/>
      <c r="C322" s="278" t="s">
        <v>21</v>
      </c>
      <c r="D322" s="278" t="s">
        <v>21</v>
      </c>
      <c r="E322" s="19" t="s">
        <v>21</v>
      </c>
      <c r="F322" s="279">
        <v>0</v>
      </c>
      <c r="G322" s="36"/>
      <c r="H322" s="41"/>
    </row>
    <row r="323" spans="1:8" s="2" customFormat="1" ht="16.899999999999999" customHeight="1">
      <c r="A323" s="36"/>
      <c r="B323" s="41"/>
      <c r="C323" s="278" t="s">
        <v>21</v>
      </c>
      <c r="D323" s="278" t="s">
        <v>601</v>
      </c>
      <c r="E323" s="19" t="s">
        <v>21</v>
      </c>
      <c r="F323" s="279">
        <v>32</v>
      </c>
      <c r="G323" s="36"/>
      <c r="H323" s="41"/>
    </row>
    <row r="324" spans="1:8" s="2" customFormat="1" ht="16.899999999999999" customHeight="1">
      <c r="A324" s="36"/>
      <c r="B324" s="41"/>
      <c r="C324" s="278" t="s">
        <v>602</v>
      </c>
      <c r="D324" s="278" t="s">
        <v>653</v>
      </c>
      <c r="E324" s="19" t="s">
        <v>21</v>
      </c>
      <c r="F324" s="279">
        <v>32</v>
      </c>
      <c r="G324" s="36"/>
      <c r="H324" s="41"/>
    </row>
    <row r="325" spans="1:8" s="2" customFormat="1" ht="16.899999999999999" customHeight="1">
      <c r="A325" s="36"/>
      <c r="B325" s="41"/>
      <c r="C325" s="280" t="s">
        <v>1579</v>
      </c>
      <c r="D325" s="36"/>
      <c r="E325" s="36"/>
      <c r="F325" s="36"/>
      <c r="G325" s="36"/>
      <c r="H325" s="41"/>
    </row>
    <row r="326" spans="1:8" s="2" customFormat="1" ht="16.899999999999999" customHeight="1">
      <c r="A326" s="36"/>
      <c r="B326" s="41"/>
      <c r="C326" s="278" t="s">
        <v>644</v>
      </c>
      <c r="D326" s="278" t="s">
        <v>645</v>
      </c>
      <c r="E326" s="19" t="s">
        <v>294</v>
      </c>
      <c r="F326" s="279">
        <v>28.8</v>
      </c>
      <c r="G326" s="36"/>
      <c r="H326" s="41"/>
    </row>
    <row r="327" spans="1:8" s="2" customFormat="1" ht="16.899999999999999" customHeight="1">
      <c r="A327" s="36"/>
      <c r="B327" s="41"/>
      <c r="C327" s="274" t="s">
        <v>580</v>
      </c>
      <c r="D327" s="275" t="s">
        <v>581</v>
      </c>
      <c r="E327" s="276" t="s">
        <v>294</v>
      </c>
      <c r="F327" s="277">
        <v>0.5</v>
      </c>
      <c r="G327" s="36"/>
      <c r="H327" s="41"/>
    </row>
    <row r="328" spans="1:8" s="2" customFormat="1" ht="16.899999999999999" customHeight="1">
      <c r="A328" s="36"/>
      <c r="B328" s="41"/>
      <c r="C328" s="278" t="s">
        <v>21</v>
      </c>
      <c r="D328" s="278" t="s">
        <v>581</v>
      </c>
      <c r="E328" s="19" t="s">
        <v>21</v>
      </c>
      <c r="F328" s="279">
        <v>0</v>
      </c>
      <c r="G328" s="36"/>
      <c r="H328" s="41"/>
    </row>
    <row r="329" spans="1:8" s="2" customFormat="1" ht="16.899999999999999" customHeight="1">
      <c r="A329" s="36"/>
      <c r="B329" s="41"/>
      <c r="C329" s="278" t="s">
        <v>580</v>
      </c>
      <c r="D329" s="278" t="s">
        <v>766</v>
      </c>
      <c r="E329" s="19" t="s">
        <v>21</v>
      </c>
      <c r="F329" s="279">
        <v>0.5</v>
      </c>
      <c r="G329" s="36"/>
      <c r="H329" s="41"/>
    </row>
    <row r="330" spans="1:8" s="2" customFormat="1" ht="16.899999999999999" customHeight="1">
      <c r="A330" s="36"/>
      <c r="B330" s="41"/>
      <c r="C330" s="280" t="s">
        <v>1579</v>
      </c>
      <c r="D330" s="36"/>
      <c r="E330" s="36"/>
      <c r="F330" s="36"/>
      <c r="G330" s="36"/>
      <c r="H330" s="41"/>
    </row>
    <row r="331" spans="1:8" s="2" customFormat="1" ht="16.899999999999999" customHeight="1">
      <c r="A331" s="36"/>
      <c r="B331" s="41"/>
      <c r="C331" s="278" t="s">
        <v>531</v>
      </c>
      <c r="D331" s="278" t="s">
        <v>1628</v>
      </c>
      <c r="E331" s="19" t="s">
        <v>298</v>
      </c>
      <c r="F331" s="279">
        <v>6.5</v>
      </c>
      <c r="G331" s="36"/>
      <c r="H331" s="41"/>
    </row>
    <row r="332" spans="1:8" s="2" customFormat="1" ht="16.899999999999999" customHeight="1">
      <c r="A332" s="36"/>
      <c r="B332" s="41"/>
      <c r="C332" s="278" t="s">
        <v>636</v>
      </c>
      <c r="D332" s="278" t="s">
        <v>1629</v>
      </c>
      <c r="E332" s="19" t="s">
        <v>298</v>
      </c>
      <c r="F332" s="279">
        <v>237.5</v>
      </c>
      <c r="G332" s="36"/>
      <c r="H332" s="41"/>
    </row>
    <row r="333" spans="1:8" s="2" customFormat="1" ht="16.899999999999999" customHeight="1">
      <c r="A333" s="36"/>
      <c r="B333" s="41"/>
      <c r="C333" s="274" t="s">
        <v>583</v>
      </c>
      <c r="D333" s="275" t="s">
        <v>584</v>
      </c>
      <c r="E333" s="276" t="s">
        <v>298</v>
      </c>
      <c r="F333" s="277">
        <v>75.37</v>
      </c>
      <c r="G333" s="36"/>
      <c r="H333" s="41"/>
    </row>
    <row r="334" spans="1:8" s="2" customFormat="1" ht="16.899999999999999" customHeight="1">
      <c r="A334" s="36"/>
      <c r="B334" s="41"/>
      <c r="C334" s="278" t="s">
        <v>21</v>
      </c>
      <c r="D334" s="278" t="s">
        <v>21</v>
      </c>
      <c r="E334" s="19" t="s">
        <v>21</v>
      </c>
      <c r="F334" s="279">
        <v>0</v>
      </c>
      <c r="G334" s="36"/>
      <c r="H334" s="41"/>
    </row>
    <row r="335" spans="1:8" s="2" customFormat="1" ht="16.899999999999999" customHeight="1">
      <c r="A335" s="36"/>
      <c r="B335" s="41"/>
      <c r="C335" s="278" t="s">
        <v>21</v>
      </c>
      <c r="D335" s="278" t="s">
        <v>683</v>
      </c>
      <c r="E335" s="19" t="s">
        <v>21</v>
      </c>
      <c r="F335" s="279">
        <v>0</v>
      </c>
      <c r="G335" s="36"/>
      <c r="H335" s="41"/>
    </row>
    <row r="336" spans="1:8" s="2" customFormat="1" ht="16.899999999999999" customHeight="1">
      <c r="A336" s="36"/>
      <c r="B336" s="41"/>
      <c r="C336" s="278" t="s">
        <v>21</v>
      </c>
      <c r="D336" s="278" t="s">
        <v>586</v>
      </c>
      <c r="E336" s="19" t="s">
        <v>21</v>
      </c>
      <c r="F336" s="279">
        <v>237.5</v>
      </c>
      <c r="G336" s="36"/>
      <c r="H336" s="41"/>
    </row>
    <row r="337" spans="1:8" s="2" customFormat="1" ht="16.899999999999999" customHeight="1">
      <c r="A337" s="36"/>
      <c r="B337" s="41"/>
      <c r="C337" s="278" t="s">
        <v>21</v>
      </c>
      <c r="D337" s="278" t="s">
        <v>684</v>
      </c>
      <c r="E337" s="19" t="s">
        <v>21</v>
      </c>
      <c r="F337" s="279">
        <v>-162.13</v>
      </c>
      <c r="G337" s="36"/>
      <c r="H337" s="41"/>
    </row>
    <row r="338" spans="1:8" s="2" customFormat="1" ht="16.899999999999999" customHeight="1">
      <c r="A338" s="36"/>
      <c r="B338" s="41"/>
      <c r="C338" s="278" t="s">
        <v>583</v>
      </c>
      <c r="D338" s="278" t="s">
        <v>428</v>
      </c>
      <c r="E338" s="19" t="s">
        <v>21</v>
      </c>
      <c r="F338" s="279">
        <v>75.37</v>
      </c>
      <c r="G338" s="36"/>
      <c r="H338" s="41"/>
    </row>
    <row r="339" spans="1:8" s="2" customFormat="1" ht="16.899999999999999" customHeight="1">
      <c r="A339" s="36"/>
      <c r="B339" s="41"/>
      <c r="C339" s="280" t="s">
        <v>1579</v>
      </c>
      <c r="D339" s="36"/>
      <c r="E339" s="36"/>
      <c r="F339" s="36"/>
      <c r="G339" s="36"/>
      <c r="H339" s="41"/>
    </row>
    <row r="340" spans="1:8" s="2" customFormat="1" ht="16.899999999999999" customHeight="1">
      <c r="A340" s="36"/>
      <c r="B340" s="41"/>
      <c r="C340" s="278" t="s">
        <v>669</v>
      </c>
      <c r="D340" s="278" t="s">
        <v>1631</v>
      </c>
      <c r="E340" s="19" t="s">
        <v>298</v>
      </c>
      <c r="F340" s="279">
        <v>162.13</v>
      </c>
      <c r="G340" s="36"/>
      <c r="H340" s="41"/>
    </row>
    <row r="341" spans="1:8" s="2" customFormat="1" ht="16.899999999999999" customHeight="1">
      <c r="A341" s="36"/>
      <c r="B341" s="41"/>
      <c r="C341" s="278" t="s">
        <v>328</v>
      </c>
      <c r="D341" s="278" t="s">
        <v>1598</v>
      </c>
      <c r="E341" s="19" t="s">
        <v>298</v>
      </c>
      <c r="F341" s="279">
        <v>75.37</v>
      </c>
      <c r="G341" s="36"/>
      <c r="H341" s="41"/>
    </row>
    <row r="342" spans="1:8" s="2" customFormat="1" ht="16.899999999999999" customHeight="1">
      <c r="A342" s="36"/>
      <c r="B342" s="41"/>
      <c r="C342" s="278" t="s">
        <v>419</v>
      </c>
      <c r="D342" s="278" t="s">
        <v>1616</v>
      </c>
      <c r="E342" s="19" t="s">
        <v>298</v>
      </c>
      <c r="F342" s="279">
        <v>75.37</v>
      </c>
      <c r="G342" s="36"/>
      <c r="H342" s="41"/>
    </row>
    <row r="343" spans="1:8" s="2" customFormat="1" ht="16.899999999999999" customHeight="1">
      <c r="A343" s="36"/>
      <c r="B343" s="41"/>
      <c r="C343" s="278" t="s">
        <v>339</v>
      </c>
      <c r="D343" s="278" t="s">
        <v>1600</v>
      </c>
      <c r="E343" s="19" t="s">
        <v>298</v>
      </c>
      <c r="F343" s="279">
        <v>75.37</v>
      </c>
      <c r="G343" s="36"/>
      <c r="H343" s="41"/>
    </row>
    <row r="344" spans="1:8" s="2" customFormat="1" ht="16.899999999999999" customHeight="1">
      <c r="A344" s="36"/>
      <c r="B344" s="41"/>
      <c r="C344" s="274" t="s">
        <v>586</v>
      </c>
      <c r="D344" s="275" t="s">
        <v>587</v>
      </c>
      <c r="E344" s="276" t="s">
        <v>298</v>
      </c>
      <c r="F344" s="277">
        <v>237.5</v>
      </c>
      <c r="G344" s="36"/>
      <c r="H344" s="41"/>
    </row>
    <row r="345" spans="1:8" s="2" customFormat="1" ht="16.899999999999999" customHeight="1">
      <c r="A345" s="36"/>
      <c r="B345" s="41"/>
      <c r="C345" s="278" t="s">
        <v>21</v>
      </c>
      <c r="D345" s="278" t="s">
        <v>640</v>
      </c>
      <c r="E345" s="19" t="s">
        <v>21</v>
      </c>
      <c r="F345" s="279">
        <v>0</v>
      </c>
      <c r="G345" s="36"/>
      <c r="H345" s="41"/>
    </row>
    <row r="346" spans="1:8" s="2" customFormat="1" ht="16.899999999999999" customHeight="1">
      <c r="A346" s="36"/>
      <c r="B346" s="41"/>
      <c r="C346" s="278" t="s">
        <v>21</v>
      </c>
      <c r="D346" s="278" t="s">
        <v>641</v>
      </c>
      <c r="E346" s="19" t="s">
        <v>21</v>
      </c>
      <c r="F346" s="279">
        <v>231</v>
      </c>
      <c r="G346" s="36"/>
      <c r="H346" s="41"/>
    </row>
    <row r="347" spans="1:8" s="2" customFormat="1" ht="16.899999999999999" customHeight="1">
      <c r="A347" s="36"/>
      <c r="B347" s="41"/>
      <c r="C347" s="278" t="s">
        <v>21</v>
      </c>
      <c r="D347" s="278" t="s">
        <v>642</v>
      </c>
      <c r="E347" s="19" t="s">
        <v>21</v>
      </c>
      <c r="F347" s="279">
        <v>0</v>
      </c>
      <c r="G347" s="36"/>
      <c r="H347" s="41"/>
    </row>
    <row r="348" spans="1:8" s="2" customFormat="1" ht="16.899999999999999" customHeight="1">
      <c r="A348" s="36"/>
      <c r="B348" s="41"/>
      <c r="C348" s="278" t="s">
        <v>21</v>
      </c>
      <c r="D348" s="278" t="s">
        <v>643</v>
      </c>
      <c r="E348" s="19" t="s">
        <v>21</v>
      </c>
      <c r="F348" s="279">
        <v>6.5</v>
      </c>
      <c r="G348" s="36"/>
      <c r="H348" s="41"/>
    </row>
    <row r="349" spans="1:8" s="2" customFormat="1" ht="16.899999999999999" customHeight="1">
      <c r="A349" s="36"/>
      <c r="B349" s="41"/>
      <c r="C349" s="278" t="s">
        <v>586</v>
      </c>
      <c r="D349" s="278" t="s">
        <v>188</v>
      </c>
      <c r="E349" s="19" t="s">
        <v>21</v>
      </c>
      <c r="F349" s="279">
        <v>237.5</v>
      </c>
      <c r="G349" s="36"/>
      <c r="H349" s="41"/>
    </row>
    <row r="350" spans="1:8" s="2" customFormat="1" ht="16.899999999999999" customHeight="1">
      <c r="A350" s="36"/>
      <c r="B350" s="41"/>
      <c r="C350" s="280" t="s">
        <v>1579</v>
      </c>
      <c r="D350" s="36"/>
      <c r="E350" s="36"/>
      <c r="F350" s="36"/>
      <c r="G350" s="36"/>
      <c r="H350" s="41"/>
    </row>
    <row r="351" spans="1:8" s="2" customFormat="1" ht="16.899999999999999" customHeight="1">
      <c r="A351" s="36"/>
      <c r="B351" s="41"/>
      <c r="C351" s="278" t="s">
        <v>636</v>
      </c>
      <c r="D351" s="278" t="s">
        <v>1629</v>
      </c>
      <c r="E351" s="19" t="s">
        <v>298</v>
      </c>
      <c r="F351" s="279">
        <v>237.5</v>
      </c>
      <c r="G351" s="36"/>
      <c r="H351" s="41"/>
    </row>
    <row r="352" spans="1:8" s="2" customFormat="1" ht="16.899999999999999" customHeight="1">
      <c r="A352" s="36"/>
      <c r="B352" s="41"/>
      <c r="C352" s="278" t="s">
        <v>669</v>
      </c>
      <c r="D352" s="278" t="s">
        <v>1631</v>
      </c>
      <c r="E352" s="19" t="s">
        <v>298</v>
      </c>
      <c r="F352" s="279">
        <v>162.13</v>
      </c>
      <c r="G352" s="36"/>
      <c r="H352" s="41"/>
    </row>
    <row r="353" spans="1:8" s="2" customFormat="1" ht="16.899999999999999" customHeight="1">
      <c r="A353" s="36"/>
      <c r="B353" s="41"/>
      <c r="C353" s="274" t="s">
        <v>589</v>
      </c>
      <c r="D353" s="275" t="s">
        <v>590</v>
      </c>
      <c r="E353" s="276" t="s">
        <v>298</v>
      </c>
      <c r="F353" s="277">
        <v>162.13</v>
      </c>
      <c r="G353" s="36"/>
      <c r="H353" s="41"/>
    </row>
    <row r="354" spans="1:8" s="2" customFormat="1" ht="16.899999999999999" customHeight="1">
      <c r="A354" s="36"/>
      <c r="B354" s="41"/>
      <c r="C354" s="278" t="s">
        <v>21</v>
      </c>
      <c r="D354" s="278" t="s">
        <v>640</v>
      </c>
      <c r="E354" s="19" t="s">
        <v>21</v>
      </c>
      <c r="F354" s="279">
        <v>0</v>
      </c>
      <c r="G354" s="36"/>
      <c r="H354" s="41"/>
    </row>
    <row r="355" spans="1:8" s="2" customFormat="1" ht="16.899999999999999" customHeight="1">
      <c r="A355" s="36"/>
      <c r="B355" s="41"/>
      <c r="C355" s="278" t="s">
        <v>21</v>
      </c>
      <c r="D355" s="278" t="s">
        <v>673</v>
      </c>
      <c r="E355" s="19" t="s">
        <v>21</v>
      </c>
      <c r="F355" s="279">
        <v>203</v>
      </c>
      <c r="G355" s="36"/>
      <c r="H355" s="41"/>
    </row>
    <row r="356" spans="1:8" s="2" customFormat="1" ht="16.899999999999999" customHeight="1">
      <c r="A356" s="36"/>
      <c r="B356" s="41"/>
      <c r="C356" s="278" t="s">
        <v>21</v>
      </c>
      <c r="D356" s="278" t="s">
        <v>674</v>
      </c>
      <c r="E356" s="19" t="s">
        <v>21</v>
      </c>
      <c r="F356" s="279">
        <v>0</v>
      </c>
      <c r="G356" s="36"/>
      <c r="H356" s="41"/>
    </row>
    <row r="357" spans="1:8" s="2" customFormat="1" ht="16.899999999999999" customHeight="1">
      <c r="A357" s="36"/>
      <c r="B357" s="41"/>
      <c r="C357" s="278" t="s">
        <v>21</v>
      </c>
      <c r="D357" s="278" t="s">
        <v>675</v>
      </c>
      <c r="E357" s="19" t="s">
        <v>21</v>
      </c>
      <c r="F357" s="279">
        <v>0</v>
      </c>
      <c r="G357" s="36"/>
      <c r="H357" s="41"/>
    </row>
    <row r="358" spans="1:8" s="2" customFormat="1" ht="16.899999999999999" customHeight="1">
      <c r="A358" s="36"/>
      <c r="B358" s="41"/>
      <c r="C358" s="278" t="s">
        <v>21</v>
      </c>
      <c r="D358" s="278" t="s">
        <v>676</v>
      </c>
      <c r="E358" s="19" t="s">
        <v>21</v>
      </c>
      <c r="F358" s="279">
        <v>-4.25</v>
      </c>
      <c r="G358" s="36"/>
      <c r="H358" s="41"/>
    </row>
    <row r="359" spans="1:8" s="2" customFormat="1" ht="16.899999999999999" customHeight="1">
      <c r="A359" s="36"/>
      <c r="B359" s="41"/>
      <c r="C359" s="278" t="s">
        <v>21</v>
      </c>
      <c r="D359" s="278" t="s">
        <v>677</v>
      </c>
      <c r="E359" s="19" t="s">
        <v>21</v>
      </c>
      <c r="F359" s="279">
        <v>-0.75</v>
      </c>
      <c r="G359" s="36"/>
      <c r="H359" s="41"/>
    </row>
    <row r="360" spans="1:8" s="2" customFormat="1" ht="16.899999999999999" customHeight="1">
      <c r="A360" s="36"/>
      <c r="B360" s="41"/>
      <c r="C360" s="278" t="s">
        <v>21</v>
      </c>
      <c r="D360" s="278" t="s">
        <v>678</v>
      </c>
      <c r="E360" s="19" t="s">
        <v>21</v>
      </c>
      <c r="F360" s="279">
        <v>-2.25</v>
      </c>
      <c r="G360" s="36"/>
      <c r="H360" s="41"/>
    </row>
    <row r="361" spans="1:8" s="2" customFormat="1" ht="16.899999999999999" customHeight="1">
      <c r="A361" s="36"/>
      <c r="B361" s="41"/>
      <c r="C361" s="278" t="s">
        <v>21</v>
      </c>
      <c r="D361" s="278" t="s">
        <v>679</v>
      </c>
      <c r="E361" s="19" t="s">
        <v>21</v>
      </c>
      <c r="F361" s="279">
        <v>0</v>
      </c>
      <c r="G361" s="36"/>
      <c r="H361" s="41"/>
    </row>
    <row r="362" spans="1:8" s="2" customFormat="1" ht="16.899999999999999" customHeight="1">
      <c r="A362" s="36"/>
      <c r="B362" s="41"/>
      <c r="C362" s="278" t="s">
        <v>21</v>
      </c>
      <c r="D362" s="278" t="s">
        <v>680</v>
      </c>
      <c r="E362" s="19" t="s">
        <v>21</v>
      </c>
      <c r="F362" s="279">
        <v>-16.899999999999999</v>
      </c>
      <c r="G362" s="36"/>
      <c r="H362" s="41"/>
    </row>
    <row r="363" spans="1:8" s="2" customFormat="1" ht="16.899999999999999" customHeight="1">
      <c r="A363" s="36"/>
      <c r="B363" s="41"/>
      <c r="C363" s="278" t="s">
        <v>21</v>
      </c>
      <c r="D363" s="278" t="s">
        <v>681</v>
      </c>
      <c r="E363" s="19" t="s">
        <v>21</v>
      </c>
      <c r="F363" s="279">
        <v>0</v>
      </c>
      <c r="G363" s="36"/>
      <c r="H363" s="41"/>
    </row>
    <row r="364" spans="1:8" s="2" customFormat="1" ht="16.899999999999999" customHeight="1">
      <c r="A364" s="36"/>
      <c r="B364" s="41"/>
      <c r="C364" s="278" t="s">
        <v>21</v>
      </c>
      <c r="D364" s="278" t="s">
        <v>682</v>
      </c>
      <c r="E364" s="19" t="s">
        <v>21</v>
      </c>
      <c r="F364" s="279">
        <v>-16.72</v>
      </c>
      <c r="G364" s="36"/>
      <c r="H364" s="41"/>
    </row>
    <row r="365" spans="1:8" s="2" customFormat="1" ht="16.899999999999999" customHeight="1">
      <c r="A365" s="36"/>
      <c r="B365" s="41"/>
      <c r="C365" s="278" t="s">
        <v>589</v>
      </c>
      <c r="D365" s="278" t="s">
        <v>188</v>
      </c>
      <c r="E365" s="19" t="s">
        <v>21</v>
      </c>
      <c r="F365" s="279">
        <v>162.13</v>
      </c>
      <c r="G365" s="36"/>
      <c r="H365" s="41"/>
    </row>
    <row r="366" spans="1:8" s="2" customFormat="1" ht="16.899999999999999" customHeight="1">
      <c r="A366" s="36"/>
      <c r="B366" s="41"/>
      <c r="C366" s="280" t="s">
        <v>1579</v>
      </c>
      <c r="D366" s="36"/>
      <c r="E366" s="36"/>
      <c r="F366" s="36"/>
      <c r="G366" s="36"/>
      <c r="H366" s="41"/>
    </row>
    <row r="367" spans="1:8" s="2" customFormat="1" ht="16.899999999999999" customHeight="1">
      <c r="A367" s="36"/>
      <c r="B367" s="41"/>
      <c r="C367" s="278" t="s">
        <v>669</v>
      </c>
      <c r="D367" s="278" t="s">
        <v>1631</v>
      </c>
      <c r="E367" s="19" t="s">
        <v>298</v>
      </c>
      <c r="F367" s="279">
        <v>162.13</v>
      </c>
      <c r="G367" s="36"/>
      <c r="H367" s="41"/>
    </row>
    <row r="368" spans="1:8" s="2" customFormat="1" ht="16.899999999999999" customHeight="1">
      <c r="A368" s="36"/>
      <c r="B368" s="41"/>
      <c r="C368" s="274" t="s">
        <v>592</v>
      </c>
      <c r="D368" s="275" t="s">
        <v>593</v>
      </c>
      <c r="E368" s="276" t="s">
        <v>298</v>
      </c>
      <c r="F368" s="277">
        <v>68.040000000000006</v>
      </c>
      <c r="G368" s="36"/>
      <c r="H368" s="41"/>
    </row>
    <row r="369" spans="1:8" s="2" customFormat="1" ht="16.899999999999999" customHeight="1">
      <c r="A369" s="36"/>
      <c r="B369" s="41"/>
      <c r="C369" s="278" t="s">
        <v>21</v>
      </c>
      <c r="D369" s="278" t="s">
        <v>723</v>
      </c>
      <c r="E369" s="19" t="s">
        <v>21</v>
      </c>
      <c r="F369" s="279">
        <v>0</v>
      </c>
      <c r="G369" s="36"/>
      <c r="H369" s="41"/>
    </row>
    <row r="370" spans="1:8" s="2" customFormat="1" ht="16.899999999999999" customHeight="1">
      <c r="A370" s="36"/>
      <c r="B370" s="41"/>
      <c r="C370" s="278" t="s">
        <v>21</v>
      </c>
      <c r="D370" s="278" t="s">
        <v>724</v>
      </c>
      <c r="E370" s="19" t="s">
        <v>21</v>
      </c>
      <c r="F370" s="279">
        <v>0</v>
      </c>
      <c r="G370" s="36"/>
      <c r="H370" s="41"/>
    </row>
    <row r="371" spans="1:8" s="2" customFormat="1" ht="16.899999999999999" customHeight="1">
      <c r="A371" s="36"/>
      <c r="B371" s="41"/>
      <c r="C371" s="278" t="s">
        <v>21</v>
      </c>
      <c r="D371" s="278" t="s">
        <v>725</v>
      </c>
      <c r="E371" s="19" t="s">
        <v>21</v>
      </c>
      <c r="F371" s="279">
        <v>33.22</v>
      </c>
      <c r="G371" s="36"/>
      <c r="H371" s="41"/>
    </row>
    <row r="372" spans="1:8" s="2" customFormat="1" ht="16.899999999999999" customHeight="1">
      <c r="A372" s="36"/>
      <c r="B372" s="41"/>
      <c r="C372" s="278" t="s">
        <v>21</v>
      </c>
      <c r="D372" s="278" t="s">
        <v>726</v>
      </c>
      <c r="E372" s="19" t="s">
        <v>21</v>
      </c>
      <c r="F372" s="279">
        <v>2.75</v>
      </c>
      <c r="G372" s="36"/>
      <c r="H372" s="41"/>
    </row>
    <row r="373" spans="1:8" s="2" customFormat="1" ht="16.899999999999999" customHeight="1">
      <c r="A373" s="36"/>
      <c r="B373" s="41"/>
      <c r="C373" s="278" t="s">
        <v>21</v>
      </c>
      <c r="D373" s="278" t="s">
        <v>727</v>
      </c>
      <c r="E373" s="19" t="s">
        <v>21</v>
      </c>
      <c r="F373" s="279">
        <v>0</v>
      </c>
      <c r="G373" s="36"/>
      <c r="H373" s="41"/>
    </row>
    <row r="374" spans="1:8" s="2" customFormat="1" ht="16.899999999999999" customHeight="1">
      <c r="A374" s="36"/>
      <c r="B374" s="41"/>
      <c r="C374" s="278" t="s">
        <v>21</v>
      </c>
      <c r="D374" s="278" t="s">
        <v>728</v>
      </c>
      <c r="E374" s="19" t="s">
        <v>21</v>
      </c>
      <c r="F374" s="279">
        <v>13.23</v>
      </c>
      <c r="G374" s="36"/>
      <c r="H374" s="41"/>
    </row>
    <row r="375" spans="1:8" s="2" customFormat="1" ht="16.899999999999999" customHeight="1">
      <c r="A375" s="36"/>
      <c r="B375" s="41"/>
      <c r="C375" s="278" t="s">
        <v>21</v>
      </c>
      <c r="D375" s="278" t="s">
        <v>729</v>
      </c>
      <c r="E375" s="19" t="s">
        <v>21</v>
      </c>
      <c r="F375" s="279">
        <v>0</v>
      </c>
      <c r="G375" s="36"/>
      <c r="H375" s="41"/>
    </row>
    <row r="376" spans="1:8" s="2" customFormat="1" ht="16.899999999999999" customHeight="1">
      <c r="A376" s="36"/>
      <c r="B376" s="41"/>
      <c r="C376" s="278" t="s">
        <v>21</v>
      </c>
      <c r="D376" s="278" t="s">
        <v>730</v>
      </c>
      <c r="E376" s="19" t="s">
        <v>21</v>
      </c>
      <c r="F376" s="279">
        <v>17.670000000000002</v>
      </c>
      <c r="G376" s="36"/>
      <c r="H376" s="41"/>
    </row>
    <row r="377" spans="1:8" s="2" customFormat="1" ht="16.899999999999999" customHeight="1">
      <c r="A377" s="36"/>
      <c r="B377" s="41"/>
      <c r="C377" s="278" t="s">
        <v>21</v>
      </c>
      <c r="D377" s="278" t="s">
        <v>731</v>
      </c>
      <c r="E377" s="19" t="s">
        <v>21</v>
      </c>
      <c r="F377" s="279">
        <v>0</v>
      </c>
      <c r="G377" s="36"/>
      <c r="H377" s="41"/>
    </row>
    <row r="378" spans="1:8" s="2" customFormat="1" ht="16.899999999999999" customHeight="1">
      <c r="A378" s="36"/>
      <c r="B378" s="41"/>
      <c r="C378" s="278" t="s">
        <v>21</v>
      </c>
      <c r="D378" s="278" t="s">
        <v>732</v>
      </c>
      <c r="E378" s="19" t="s">
        <v>21</v>
      </c>
      <c r="F378" s="279">
        <v>1.35</v>
      </c>
      <c r="G378" s="36"/>
      <c r="H378" s="41"/>
    </row>
    <row r="379" spans="1:8" s="2" customFormat="1" ht="16.899999999999999" customHeight="1">
      <c r="A379" s="36"/>
      <c r="B379" s="41"/>
      <c r="C379" s="278" t="s">
        <v>21</v>
      </c>
      <c r="D379" s="278" t="s">
        <v>733</v>
      </c>
      <c r="E379" s="19" t="s">
        <v>21</v>
      </c>
      <c r="F379" s="279">
        <v>0</v>
      </c>
      <c r="G379" s="36"/>
      <c r="H379" s="41"/>
    </row>
    <row r="380" spans="1:8" s="2" customFormat="1" ht="16.899999999999999" customHeight="1">
      <c r="A380" s="36"/>
      <c r="B380" s="41"/>
      <c r="C380" s="278" t="s">
        <v>21</v>
      </c>
      <c r="D380" s="278" t="s">
        <v>734</v>
      </c>
      <c r="E380" s="19" t="s">
        <v>21</v>
      </c>
      <c r="F380" s="279">
        <v>-0.18</v>
      </c>
      <c r="G380" s="36"/>
      <c r="H380" s="41"/>
    </row>
    <row r="381" spans="1:8" s="2" customFormat="1" ht="16.899999999999999" customHeight="1">
      <c r="A381" s="36"/>
      <c r="B381" s="41"/>
      <c r="C381" s="278" t="s">
        <v>592</v>
      </c>
      <c r="D381" s="278" t="s">
        <v>188</v>
      </c>
      <c r="E381" s="19" t="s">
        <v>21</v>
      </c>
      <c r="F381" s="279">
        <v>68.040000000000006</v>
      </c>
      <c r="G381" s="36"/>
      <c r="H381" s="41"/>
    </row>
    <row r="382" spans="1:8" s="2" customFormat="1" ht="16.899999999999999" customHeight="1">
      <c r="A382" s="36"/>
      <c r="B382" s="41"/>
      <c r="C382" s="280" t="s">
        <v>1579</v>
      </c>
      <c r="D382" s="36"/>
      <c r="E382" s="36"/>
      <c r="F382" s="36"/>
      <c r="G382" s="36"/>
      <c r="H382" s="41"/>
    </row>
    <row r="383" spans="1:8" s="2" customFormat="1" ht="16.899999999999999" customHeight="1">
      <c r="A383" s="36"/>
      <c r="B383" s="41"/>
      <c r="C383" s="278" t="s">
        <v>719</v>
      </c>
      <c r="D383" s="278" t="s">
        <v>1632</v>
      </c>
      <c r="E383" s="19" t="s">
        <v>298</v>
      </c>
      <c r="F383" s="279">
        <v>68.040000000000006</v>
      </c>
      <c r="G383" s="36"/>
      <c r="H383" s="41"/>
    </row>
    <row r="384" spans="1:8" s="2" customFormat="1" ht="16.899999999999999" customHeight="1">
      <c r="A384" s="36"/>
      <c r="B384" s="41"/>
      <c r="C384" s="278" t="s">
        <v>751</v>
      </c>
      <c r="D384" s="278" t="s">
        <v>1633</v>
      </c>
      <c r="E384" s="19" t="s">
        <v>566</v>
      </c>
      <c r="F384" s="279">
        <v>1.0209999999999999</v>
      </c>
      <c r="G384" s="36"/>
      <c r="H384" s="41"/>
    </row>
    <row r="385" spans="1:8" s="2" customFormat="1" ht="16.899999999999999" customHeight="1">
      <c r="A385" s="36"/>
      <c r="B385" s="41"/>
      <c r="C385" s="278" t="s">
        <v>757</v>
      </c>
      <c r="D385" s="278" t="s">
        <v>1634</v>
      </c>
      <c r="E385" s="19" t="s">
        <v>566</v>
      </c>
      <c r="F385" s="279">
        <v>2.722</v>
      </c>
      <c r="G385" s="36"/>
      <c r="H385" s="41"/>
    </row>
    <row r="386" spans="1:8" s="2" customFormat="1" ht="26.45" customHeight="1">
      <c r="A386" s="36"/>
      <c r="B386" s="41"/>
      <c r="C386" s="273" t="s">
        <v>1635</v>
      </c>
      <c r="D386" s="273" t="s">
        <v>90</v>
      </c>
      <c r="E386" s="36"/>
      <c r="F386" s="36"/>
      <c r="G386" s="36"/>
      <c r="H386" s="41"/>
    </row>
    <row r="387" spans="1:8" s="2" customFormat="1" ht="16.899999999999999" customHeight="1">
      <c r="A387" s="36"/>
      <c r="B387" s="41"/>
      <c r="C387" s="274" t="s">
        <v>935</v>
      </c>
      <c r="D387" s="275" t="s">
        <v>936</v>
      </c>
      <c r="E387" s="276" t="s">
        <v>131</v>
      </c>
      <c r="F387" s="277">
        <v>2300</v>
      </c>
      <c r="G387" s="36"/>
      <c r="H387" s="41"/>
    </row>
    <row r="388" spans="1:8" s="2" customFormat="1" ht="16.899999999999999" customHeight="1">
      <c r="A388" s="36"/>
      <c r="B388" s="41"/>
      <c r="C388" s="278" t="s">
        <v>21</v>
      </c>
      <c r="D388" s="278" t="s">
        <v>187</v>
      </c>
      <c r="E388" s="19" t="s">
        <v>21</v>
      </c>
      <c r="F388" s="279">
        <v>0</v>
      </c>
      <c r="G388" s="36"/>
      <c r="H388" s="41"/>
    </row>
    <row r="389" spans="1:8" s="2" customFormat="1" ht="16.899999999999999" customHeight="1">
      <c r="A389" s="36"/>
      <c r="B389" s="41"/>
      <c r="C389" s="278" t="s">
        <v>21</v>
      </c>
      <c r="D389" s="278" t="s">
        <v>133</v>
      </c>
      <c r="E389" s="19" t="s">
        <v>21</v>
      </c>
      <c r="F389" s="279">
        <v>1300</v>
      </c>
      <c r="G389" s="36"/>
      <c r="H389" s="41"/>
    </row>
    <row r="390" spans="1:8" s="2" customFormat="1" ht="16.899999999999999" customHeight="1">
      <c r="A390" s="36"/>
      <c r="B390" s="41"/>
      <c r="C390" s="278" t="s">
        <v>21</v>
      </c>
      <c r="D390" s="278" t="s">
        <v>137</v>
      </c>
      <c r="E390" s="19" t="s">
        <v>21</v>
      </c>
      <c r="F390" s="279">
        <v>1000</v>
      </c>
      <c r="G390" s="36"/>
      <c r="H390" s="41"/>
    </row>
    <row r="391" spans="1:8" s="2" customFormat="1" ht="16.899999999999999" customHeight="1">
      <c r="A391" s="36"/>
      <c r="B391" s="41"/>
      <c r="C391" s="278" t="s">
        <v>935</v>
      </c>
      <c r="D391" s="278" t="s">
        <v>188</v>
      </c>
      <c r="E391" s="19" t="s">
        <v>21</v>
      </c>
      <c r="F391" s="279">
        <v>2300</v>
      </c>
      <c r="G391" s="36"/>
      <c r="H391" s="41"/>
    </row>
    <row r="392" spans="1:8" s="2" customFormat="1" ht="16.899999999999999" customHeight="1">
      <c r="A392" s="36"/>
      <c r="B392" s="41"/>
      <c r="C392" s="280" t="s">
        <v>1579</v>
      </c>
      <c r="D392" s="36"/>
      <c r="E392" s="36"/>
      <c r="F392" s="36"/>
      <c r="G392" s="36"/>
      <c r="H392" s="41"/>
    </row>
    <row r="393" spans="1:8" s="2" customFormat="1" ht="16.899999999999999" customHeight="1">
      <c r="A393" s="36"/>
      <c r="B393" s="41"/>
      <c r="C393" s="278" t="s">
        <v>179</v>
      </c>
      <c r="D393" s="278" t="s">
        <v>1580</v>
      </c>
      <c r="E393" s="19" t="s">
        <v>131</v>
      </c>
      <c r="F393" s="279">
        <v>2300</v>
      </c>
      <c r="G393" s="36"/>
      <c r="H393" s="41"/>
    </row>
    <row r="394" spans="1:8" s="2" customFormat="1" ht="16.899999999999999" customHeight="1">
      <c r="A394" s="36"/>
      <c r="B394" s="41"/>
      <c r="C394" s="278" t="s">
        <v>242</v>
      </c>
      <c r="D394" s="278" t="s">
        <v>1581</v>
      </c>
      <c r="E394" s="19" t="s">
        <v>131</v>
      </c>
      <c r="F394" s="279">
        <v>2300</v>
      </c>
      <c r="G394" s="36"/>
      <c r="H394" s="41"/>
    </row>
    <row r="395" spans="1:8" s="2" customFormat="1" ht="16.899999999999999" customHeight="1">
      <c r="A395" s="36"/>
      <c r="B395" s="41"/>
      <c r="C395" s="274" t="s">
        <v>133</v>
      </c>
      <c r="D395" s="275" t="s">
        <v>134</v>
      </c>
      <c r="E395" s="276" t="s">
        <v>131</v>
      </c>
      <c r="F395" s="277">
        <v>1300</v>
      </c>
      <c r="G395" s="36"/>
      <c r="H395" s="41"/>
    </row>
    <row r="396" spans="1:8" s="2" customFormat="1" ht="16.899999999999999" customHeight="1">
      <c r="A396" s="36"/>
      <c r="B396" s="41"/>
      <c r="C396" s="278" t="s">
        <v>133</v>
      </c>
      <c r="D396" s="278" t="s">
        <v>948</v>
      </c>
      <c r="E396" s="19" t="s">
        <v>21</v>
      </c>
      <c r="F396" s="279">
        <v>1300</v>
      </c>
      <c r="G396" s="36"/>
      <c r="H396" s="41"/>
    </row>
    <row r="397" spans="1:8" s="2" customFormat="1" ht="16.899999999999999" customHeight="1">
      <c r="A397" s="36"/>
      <c r="B397" s="41"/>
      <c r="C397" s="280" t="s">
        <v>1579</v>
      </c>
      <c r="D397" s="36"/>
      <c r="E397" s="36"/>
      <c r="F397" s="36"/>
      <c r="G397" s="36"/>
      <c r="H397" s="41"/>
    </row>
    <row r="398" spans="1:8" s="2" customFormat="1" ht="16.899999999999999" customHeight="1">
      <c r="A398" s="36"/>
      <c r="B398" s="41"/>
      <c r="C398" s="278" t="s">
        <v>179</v>
      </c>
      <c r="D398" s="278" t="s">
        <v>1580</v>
      </c>
      <c r="E398" s="19" t="s">
        <v>131</v>
      </c>
      <c r="F398" s="279">
        <v>2300</v>
      </c>
      <c r="G398" s="36"/>
      <c r="H398" s="41"/>
    </row>
    <row r="399" spans="1:8" s="2" customFormat="1" ht="16.899999999999999" customHeight="1">
      <c r="A399" s="36"/>
      <c r="B399" s="41"/>
      <c r="C399" s="274" t="s">
        <v>137</v>
      </c>
      <c r="D399" s="275" t="s">
        <v>138</v>
      </c>
      <c r="E399" s="276" t="s">
        <v>131</v>
      </c>
      <c r="F399" s="277">
        <v>1000</v>
      </c>
      <c r="G399" s="36"/>
      <c r="H399" s="41"/>
    </row>
    <row r="400" spans="1:8" s="2" customFormat="1" ht="16.899999999999999" customHeight="1">
      <c r="A400" s="36"/>
      <c r="B400" s="41"/>
      <c r="C400" s="278" t="s">
        <v>137</v>
      </c>
      <c r="D400" s="278" t="s">
        <v>949</v>
      </c>
      <c r="E400" s="19" t="s">
        <v>21</v>
      </c>
      <c r="F400" s="279">
        <v>1000</v>
      </c>
      <c r="G400" s="36"/>
      <c r="H400" s="41"/>
    </row>
    <row r="401" spans="1:8" s="2" customFormat="1" ht="16.899999999999999" customHeight="1">
      <c r="A401" s="36"/>
      <c r="B401" s="41"/>
      <c r="C401" s="280" t="s">
        <v>1579</v>
      </c>
      <c r="D401" s="36"/>
      <c r="E401" s="36"/>
      <c r="F401" s="36"/>
      <c r="G401" s="36"/>
      <c r="H401" s="41"/>
    </row>
    <row r="402" spans="1:8" s="2" customFormat="1" ht="16.899999999999999" customHeight="1">
      <c r="A402" s="36"/>
      <c r="B402" s="41"/>
      <c r="C402" s="278" t="s">
        <v>179</v>
      </c>
      <c r="D402" s="278" t="s">
        <v>1580</v>
      </c>
      <c r="E402" s="19" t="s">
        <v>131</v>
      </c>
      <c r="F402" s="279">
        <v>2300</v>
      </c>
      <c r="G402" s="36"/>
      <c r="H402" s="41"/>
    </row>
    <row r="403" spans="1:8" s="2" customFormat="1" ht="16.899999999999999" customHeight="1">
      <c r="A403" s="36"/>
      <c r="B403" s="41"/>
      <c r="C403" s="274" t="s">
        <v>140</v>
      </c>
      <c r="D403" s="275" t="s">
        <v>141</v>
      </c>
      <c r="E403" s="276" t="s">
        <v>142</v>
      </c>
      <c r="F403" s="277">
        <v>1222</v>
      </c>
      <c r="G403" s="36"/>
      <c r="H403" s="41"/>
    </row>
    <row r="404" spans="1:8" s="2" customFormat="1" ht="16.899999999999999" customHeight="1">
      <c r="A404" s="36"/>
      <c r="B404" s="41"/>
      <c r="C404" s="278" t="s">
        <v>21</v>
      </c>
      <c r="D404" s="278" t="s">
        <v>206</v>
      </c>
      <c r="E404" s="19" t="s">
        <v>21</v>
      </c>
      <c r="F404" s="279">
        <v>0</v>
      </c>
      <c r="G404" s="36"/>
      <c r="H404" s="41"/>
    </row>
    <row r="405" spans="1:8" s="2" customFormat="1" ht="16.899999999999999" customHeight="1">
      <c r="A405" s="36"/>
      <c r="B405" s="41"/>
      <c r="C405" s="278" t="s">
        <v>21</v>
      </c>
      <c r="D405" s="278" t="s">
        <v>207</v>
      </c>
      <c r="E405" s="19" t="s">
        <v>21</v>
      </c>
      <c r="F405" s="279">
        <v>0</v>
      </c>
      <c r="G405" s="36"/>
      <c r="H405" s="41"/>
    </row>
    <row r="406" spans="1:8" s="2" customFormat="1" ht="16.899999999999999" customHeight="1">
      <c r="A406" s="36"/>
      <c r="B406" s="41"/>
      <c r="C406" s="278" t="s">
        <v>21</v>
      </c>
      <c r="D406" s="278" t="s">
        <v>957</v>
      </c>
      <c r="E406" s="19" t="s">
        <v>21</v>
      </c>
      <c r="F406" s="279">
        <v>1150</v>
      </c>
      <c r="G406" s="36"/>
      <c r="H406" s="41"/>
    </row>
    <row r="407" spans="1:8" s="2" customFormat="1" ht="16.899999999999999" customHeight="1">
      <c r="A407" s="36"/>
      <c r="B407" s="41"/>
      <c r="C407" s="278" t="s">
        <v>21</v>
      </c>
      <c r="D407" s="278" t="s">
        <v>210</v>
      </c>
      <c r="E407" s="19" t="s">
        <v>21</v>
      </c>
      <c r="F407" s="279">
        <v>0</v>
      </c>
      <c r="G407" s="36"/>
      <c r="H407" s="41"/>
    </row>
    <row r="408" spans="1:8" s="2" customFormat="1" ht="16.899999999999999" customHeight="1">
      <c r="A408" s="36"/>
      <c r="B408" s="41"/>
      <c r="C408" s="278" t="s">
        <v>21</v>
      </c>
      <c r="D408" s="278" t="s">
        <v>958</v>
      </c>
      <c r="E408" s="19" t="s">
        <v>21</v>
      </c>
      <c r="F408" s="279">
        <v>72</v>
      </c>
      <c r="G408" s="36"/>
      <c r="H408" s="41"/>
    </row>
    <row r="409" spans="1:8" s="2" customFormat="1" ht="16.899999999999999" customHeight="1">
      <c r="A409" s="36"/>
      <c r="B409" s="41"/>
      <c r="C409" s="278" t="s">
        <v>140</v>
      </c>
      <c r="D409" s="278" t="s">
        <v>188</v>
      </c>
      <c r="E409" s="19" t="s">
        <v>21</v>
      </c>
      <c r="F409" s="279">
        <v>1222</v>
      </c>
      <c r="G409" s="36"/>
      <c r="H409" s="41"/>
    </row>
    <row r="410" spans="1:8" s="2" customFormat="1" ht="16.899999999999999" customHeight="1">
      <c r="A410" s="36"/>
      <c r="B410" s="41"/>
      <c r="C410" s="280" t="s">
        <v>1579</v>
      </c>
      <c r="D410" s="36"/>
      <c r="E410" s="36"/>
      <c r="F410" s="36"/>
      <c r="G410" s="36"/>
      <c r="H410" s="41"/>
    </row>
    <row r="411" spans="1:8" s="2" customFormat="1" ht="16.899999999999999" customHeight="1">
      <c r="A411" s="36"/>
      <c r="B411" s="41"/>
      <c r="C411" s="278" t="s">
        <v>202</v>
      </c>
      <c r="D411" s="278" t="s">
        <v>1582</v>
      </c>
      <c r="E411" s="19" t="s">
        <v>142</v>
      </c>
      <c r="F411" s="279">
        <v>1222</v>
      </c>
      <c r="G411" s="36"/>
      <c r="H411" s="41"/>
    </row>
    <row r="412" spans="1:8" s="2" customFormat="1" ht="16.899999999999999" customHeight="1">
      <c r="A412" s="36"/>
      <c r="B412" s="41"/>
      <c r="C412" s="278" t="s">
        <v>191</v>
      </c>
      <c r="D412" s="278" t="s">
        <v>192</v>
      </c>
      <c r="E412" s="19" t="s">
        <v>142</v>
      </c>
      <c r="F412" s="279">
        <v>1222</v>
      </c>
      <c r="G412" s="36"/>
      <c r="H412" s="41"/>
    </row>
    <row r="413" spans="1:8" s="2" customFormat="1" ht="16.899999999999999" customHeight="1">
      <c r="A413" s="36"/>
      <c r="B413" s="41"/>
      <c r="C413" s="278" t="s">
        <v>229</v>
      </c>
      <c r="D413" s="278" t="s">
        <v>230</v>
      </c>
      <c r="E413" s="19" t="s">
        <v>142</v>
      </c>
      <c r="F413" s="279">
        <v>1222</v>
      </c>
      <c r="G413" s="36"/>
      <c r="H413" s="41"/>
    </row>
    <row r="414" spans="1:8" s="2" customFormat="1" ht="16.899999999999999" customHeight="1">
      <c r="A414" s="36"/>
      <c r="B414" s="41"/>
      <c r="C414" s="278" t="s">
        <v>247</v>
      </c>
      <c r="D414" s="278" t="s">
        <v>1583</v>
      </c>
      <c r="E414" s="19" t="s">
        <v>142</v>
      </c>
      <c r="F414" s="279">
        <v>1222</v>
      </c>
      <c r="G414" s="36"/>
      <c r="H414" s="41"/>
    </row>
    <row r="415" spans="1:8" s="2" customFormat="1" ht="16.899999999999999" customHeight="1">
      <c r="A415" s="36"/>
      <c r="B415" s="41"/>
      <c r="C415" s="278" t="s">
        <v>261</v>
      </c>
      <c r="D415" s="278" t="s">
        <v>1584</v>
      </c>
      <c r="E415" s="19" t="s">
        <v>142</v>
      </c>
      <c r="F415" s="279">
        <v>1222</v>
      </c>
      <c r="G415" s="36"/>
      <c r="H415" s="41"/>
    </row>
    <row r="416" spans="1:8" s="2" customFormat="1" ht="16.899999999999999" customHeight="1">
      <c r="A416" s="36"/>
      <c r="B416" s="41"/>
      <c r="C416" s="278" t="s">
        <v>275</v>
      </c>
      <c r="D416" s="278" t="s">
        <v>1585</v>
      </c>
      <c r="E416" s="19" t="s">
        <v>142</v>
      </c>
      <c r="F416" s="279">
        <v>1222</v>
      </c>
      <c r="G416" s="36"/>
      <c r="H416" s="41"/>
    </row>
    <row r="417" spans="1:8" s="2" customFormat="1" ht="16.899999999999999" customHeight="1">
      <c r="A417" s="36"/>
      <c r="B417" s="41"/>
      <c r="C417" s="274" t="s">
        <v>144</v>
      </c>
      <c r="D417" s="275" t="s">
        <v>145</v>
      </c>
      <c r="E417" s="276" t="s">
        <v>142</v>
      </c>
      <c r="F417" s="277">
        <v>77</v>
      </c>
      <c r="G417" s="36"/>
      <c r="H417" s="41"/>
    </row>
    <row r="418" spans="1:8" s="2" customFormat="1" ht="16.899999999999999" customHeight="1">
      <c r="A418" s="36"/>
      <c r="B418" s="41"/>
      <c r="C418" s="278" t="s">
        <v>21</v>
      </c>
      <c r="D418" s="278" t="s">
        <v>206</v>
      </c>
      <c r="E418" s="19" t="s">
        <v>21</v>
      </c>
      <c r="F418" s="279">
        <v>0</v>
      </c>
      <c r="G418" s="36"/>
      <c r="H418" s="41"/>
    </row>
    <row r="419" spans="1:8" s="2" customFormat="1" ht="16.899999999999999" customHeight="1">
      <c r="A419" s="36"/>
      <c r="B419" s="41"/>
      <c r="C419" s="278" t="s">
        <v>21</v>
      </c>
      <c r="D419" s="278" t="s">
        <v>207</v>
      </c>
      <c r="E419" s="19" t="s">
        <v>21</v>
      </c>
      <c r="F419" s="279">
        <v>0</v>
      </c>
      <c r="G419" s="36"/>
      <c r="H419" s="41"/>
    </row>
    <row r="420" spans="1:8" s="2" customFormat="1" ht="16.899999999999999" customHeight="1">
      <c r="A420" s="36"/>
      <c r="B420" s="41"/>
      <c r="C420" s="278" t="s">
        <v>21</v>
      </c>
      <c r="D420" s="278" t="s">
        <v>857</v>
      </c>
      <c r="E420" s="19" t="s">
        <v>21</v>
      </c>
      <c r="F420" s="279">
        <v>35</v>
      </c>
      <c r="G420" s="36"/>
      <c r="H420" s="41"/>
    </row>
    <row r="421" spans="1:8" s="2" customFormat="1" ht="16.899999999999999" customHeight="1">
      <c r="A421" s="36"/>
      <c r="B421" s="41"/>
      <c r="C421" s="278" t="s">
        <v>21</v>
      </c>
      <c r="D421" s="278" t="s">
        <v>212</v>
      </c>
      <c r="E421" s="19" t="s">
        <v>21</v>
      </c>
      <c r="F421" s="279">
        <v>0</v>
      </c>
      <c r="G421" s="36"/>
      <c r="H421" s="41"/>
    </row>
    <row r="422" spans="1:8" s="2" customFormat="1" ht="16.899999999999999" customHeight="1">
      <c r="A422" s="36"/>
      <c r="B422" s="41"/>
      <c r="C422" s="278" t="s">
        <v>21</v>
      </c>
      <c r="D422" s="278" t="s">
        <v>280</v>
      </c>
      <c r="E422" s="19" t="s">
        <v>21</v>
      </c>
      <c r="F422" s="279">
        <v>19</v>
      </c>
      <c r="G422" s="36"/>
      <c r="H422" s="41"/>
    </row>
    <row r="423" spans="1:8" s="2" customFormat="1" ht="16.899999999999999" customHeight="1">
      <c r="A423" s="36"/>
      <c r="B423" s="41"/>
      <c r="C423" s="278" t="s">
        <v>21</v>
      </c>
      <c r="D423" s="278" t="s">
        <v>210</v>
      </c>
      <c r="E423" s="19" t="s">
        <v>21</v>
      </c>
      <c r="F423" s="279">
        <v>0</v>
      </c>
      <c r="G423" s="36"/>
      <c r="H423" s="41"/>
    </row>
    <row r="424" spans="1:8" s="2" customFormat="1" ht="16.899999999999999" customHeight="1">
      <c r="A424" s="36"/>
      <c r="B424" s="41"/>
      <c r="C424" s="278" t="s">
        <v>21</v>
      </c>
      <c r="D424" s="278" t="s">
        <v>251</v>
      </c>
      <c r="E424" s="19" t="s">
        <v>21</v>
      </c>
      <c r="F424" s="279">
        <v>13</v>
      </c>
      <c r="G424" s="36"/>
      <c r="H424" s="41"/>
    </row>
    <row r="425" spans="1:8" s="2" customFormat="1" ht="16.899999999999999" customHeight="1">
      <c r="A425" s="36"/>
      <c r="B425" s="41"/>
      <c r="C425" s="278" t="s">
        <v>21</v>
      </c>
      <c r="D425" s="278" t="s">
        <v>213</v>
      </c>
      <c r="E425" s="19" t="s">
        <v>21</v>
      </c>
      <c r="F425" s="279">
        <v>0</v>
      </c>
      <c r="G425" s="36"/>
      <c r="H425" s="41"/>
    </row>
    <row r="426" spans="1:8" s="2" customFormat="1" ht="16.899999999999999" customHeight="1">
      <c r="A426" s="36"/>
      <c r="B426" s="41"/>
      <c r="C426" s="278" t="s">
        <v>21</v>
      </c>
      <c r="D426" s="278" t="s">
        <v>237</v>
      </c>
      <c r="E426" s="19" t="s">
        <v>21</v>
      </c>
      <c r="F426" s="279">
        <v>10</v>
      </c>
      <c r="G426" s="36"/>
      <c r="H426" s="41"/>
    </row>
    <row r="427" spans="1:8" s="2" customFormat="1" ht="16.899999999999999" customHeight="1">
      <c r="A427" s="36"/>
      <c r="B427" s="41"/>
      <c r="C427" s="278" t="s">
        <v>144</v>
      </c>
      <c r="D427" s="278" t="s">
        <v>188</v>
      </c>
      <c r="E427" s="19" t="s">
        <v>21</v>
      </c>
      <c r="F427" s="279">
        <v>77</v>
      </c>
      <c r="G427" s="36"/>
      <c r="H427" s="41"/>
    </row>
    <row r="428" spans="1:8" s="2" customFormat="1" ht="16.899999999999999" customHeight="1">
      <c r="A428" s="36"/>
      <c r="B428" s="41"/>
      <c r="C428" s="280" t="s">
        <v>1579</v>
      </c>
      <c r="D428" s="36"/>
      <c r="E428" s="36"/>
      <c r="F428" s="36"/>
      <c r="G428" s="36"/>
      <c r="H428" s="41"/>
    </row>
    <row r="429" spans="1:8" s="2" customFormat="1" ht="16.899999999999999" customHeight="1">
      <c r="A429" s="36"/>
      <c r="B429" s="41"/>
      <c r="C429" s="278" t="s">
        <v>216</v>
      </c>
      <c r="D429" s="278" t="s">
        <v>1586</v>
      </c>
      <c r="E429" s="19" t="s">
        <v>142</v>
      </c>
      <c r="F429" s="279">
        <v>77</v>
      </c>
      <c r="G429" s="36"/>
      <c r="H429" s="41"/>
    </row>
    <row r="430" spans="1:8" s="2" customFormat="1" ht="16.899999999999999" customHeight="1">
      <c r="A430" s="36"/>
      <c r="B430" s="41"/>
      <c r="C430" s="278" t="s">
        <v>196</v>
      </c>
      <c r="D430" s="278" t="s">
        <v>197</v>
      </c>
      <c r="E430" s="19" t="s">
        <v>142</v>
      </c>
      <c r="F430" s="279">
        <v>77</v>
      </c>
      <c r="G430" s="36"/>
      <c r="H430" s="41"/>
    </row>
    <row r="431" spans="1:8" s="2" customFormat="1" ht="16.899999999999999" customHeight="1">
      <c r="A431" s="36"/>
      <c r="B431" s="41"/>
      <c r="C431" s="278" t="s">
        <v>234</v>
      </c>
      <c r="D431" s="278" t="s">
        <v>235</v>
      </c>
      <c r="E431" s="19" t="s">
        <v>142</v>
      </c>
      <c r="F431" s="279">
        <v>77</v>
      </c>
      <c r="G431" s="36"/>
      <c r="H431" s="41"/>
    </row>
    <row r="432" spans="1:8" s="2" customFormat="1" ht="16.899999999999999" customHeight="1">
      <c r="A432" s="36"/>
      <c r="B432" s="41"/>
      <c r="C432" s="278" t="s">
        <v>252</v>
      </c>
      <c r="D432" s="278" t="s">
        <v>1587</v>
      </c>
      <c r="E432" s="19" t="s">
        <v>142</v>
      </c>
      <c r="F432" s="279">
        <v>77</v>
      </c>
      <c r="G432" s="36"/>
      <c r="H432" s="41"/>
    </row>
    <row r="433" spans="1:8" s="2" customFormat="1" ht="16.899999999999999" customHeight="1">
      <c r="A433" s="36"/>
      <c r="B433" s="41"/>
      <c r="C433" s="278" t="s">
        <v>265</v>
      </c>
      <c r="D433" s="278" t="s">
        <v>1588</v>
      </c>
      <c r="E433" s="19" t="s">
        <v>142</v>
      </c>
      <c r="F433" s="279">
        <v>77</v>
      </c>
      <c r="G433" s="36"/>
      <c r="H433" s="41"/>
    </row>
    <row r="434" spans="1:8" s="2" customFormat="1" ht="16.899999999999999" customHeight="1">
      <c r="A434" s="36"/>
      <c r="B434" s="41"/>
      <c r="C434" s="278" t="s">
        <v>281</v>
      </c>
      <c r="D434" s="278" t="s">
        <v>1589</v>
      </c>
      <c r="E434" s="19" t="s">
        <v>142</v>
      </c>
      <c r="F434" s="279">
        <v>77</v>
      </c>
      <c r="G434" s="36"/>
      <c r="H434" s="41"/>
    </row>
    <row r="435" spans="1:8" s="2" customFormat="1" ht="16.899999999999999" customHeight="1">
      <c r="A435" s="36"/>
      <c r="B435" s="41"/>
      <c r="C435" s="274" t="s">
        <v>147</v>
      </c>
      <c r="D435" s="275" t="s">
        <v>148</v>
      </c>
      <c r="E435" s="276" t="s">
        <v>142</v>
      </c>
      <c r="F435" s="277">
        <v>107</v>
      </c>
      <c r="G435" s="36"/>
      <c r="H435" s="41"/>
    </row>
    <row r="436" spans="1:8" s="2" customFormat="1" ht="16.899999999999999" customHeight="1">
      <c r="A436" s="36"/>
      <c r="B436" s="41"/>
      <c r="C436" s="278" t="s">
        <v>21</v>
      </c>
      <c r="D436" s="278" t="s">
        <v>206</v>
      </c>
      <c r="E436" s="19" t="s">
        <v>21</v>
      </c>
      <c r="F436" s="279">
        <v>0</v>
      </c>
      <c r="G436" s="36"/>
      <c r="H436" s="41"/>
    </row>
    <row r="437" spans="1:8" s="2" customFormat="1" ht="16.899999999999999" customHeight="1">
      <c r="A437" s="36"/>
      <c r="B437" s="41"/>
      <c r="C437" s="278" t="s">
        <v>21</v>
      </c>
      <c r="D437" s="278" t="s">
        <v>207</v>
      </c>
      <c r="E437" s="19" t="s">
        <v>21</v>
      </c>
      <c r="F437" s="279">
        <v>0</v>
      </c>
      <c r="G437" s="36"/>
      <c r="H437" s="41"/>
    </row>
    <row r="438" spans="1:8" s="2" customFormat="1" ht="16.899999999999999" customHeight="1">
      <c r="A438" s="36"/>
      <c r="B438" s="41"/>
      <c r="C438" s="278" t="s">
        <v>21</v>
      </c>
      <c r="D438" s="278" t="s">
        <v>286</v>
      </c>
      <c r="E438" s="19" t="s">
        <v>21</v>
      </c>
      <c r="F438" s="279">
        <v>20</v>
      </c>
      <c r="G438" s="36"/>
      <c r="H438" s="41"/>
    </row>
    <row r="439" spans="1:8" s="2" customFormat="1" ht="16.899999999999999" customHeight="1">
      <c r="A439" s="36"/>
      <c r="B439" s="41"/>
      <c r="C439" s="278" t="s">
        <v>21</v>
      </c>
      <c r="D439" s="278" t="s">
        <v>212</v>
      </c>
      <c r="E439" s="19" t="s">
        <v>21</v>
      </c>
      <c r="F439" s="279">
        <v>0</v>
      </c>
      <c r="G439" s="36"/>
      <c r="H439" s="41"/>
    </row>
    <row r="440" spans="1:8" s="2" customFormat="1" ht="16.899999999999999" customHeight="1">
      <c r="A440" s="36"/>
      <c r="B440" s="41"/>
      <c r="C440" s="278" t="s">
        <v>21</v>
      </c>
      <c r="D440" s="278" t="s">
        <v>237</v>
      </c>
      <c r="E440" s="19" t="s">
        <v>21</v>
      </c>
      <c r="F440" s="279">
        <v>10</v>
      </c>
      <c r="G440" s="36"/>
      <c r="H440" s="41"/>
    </row>
    <row r="441" spans="1:8" s="2" customFormat="1" ht="16.899999999999999" customHeight="1">
      <c r="A441" s="36"/>
      <c r="B441" s="41"/>
      <c r="C441" s="278" t="s">
        <v>21</v>
      </c>
      <c r="D441" s="278" t="s">
        <v>210</v>
      </c>
      <c r="E441" s="19" t="s">
        <v>21</v>
      </c>
      <c r="F441" s="279">
        <v>0</v>
      </c>
      <c r="G441" s="36"/>
      <c r="H441" s="41"/>
    </row>
    <row r="442" spans="1:8" s="2" customFormat="1" ht="16.899999999999999" customHeight="1">
      <c r="A442" s="36"/>
      <c r="B442" s="41"/>
      <c r="C442" s="278" t="s">
        <v>21</v>
      </c>
      <c r="D442" s="278" t="s">
        <v>246</v>
      </c>
      <c r="E442" s="19" t="s">
        <v>21</v>
      </c>
      <c r="F442" s="279">
        <v>12</v>
      </c>
      <c r="G442" s="36"/>
      <c r="H442" s="41"/>
    </row>
    <row r="443" spans="1:8" s="2" customFormat="1" ht="16.899999999999999" customHeight="1">
      <c r="A443" s="36"/>
      <c r="B443" s="41"/>
      <c r="C443" s="278" t="s">
        <v>21</v>
      </c>
      <c r="D443" s="278" t="s">
        <v>213</v>
      </c>
      <c r="E443" s="19" t="s">
        <v>21</v>
      </c>
      <c r="F443" s="279">
        <v>0</v>
      </c>
      <c r="G443" s="36"/>
      <c r="H443" s="41"/>
    </row>
    <row r="444" spans="1:8" s="2" customFormat="1" ht="16.899999999999999" customHeight="1">
      <c r="A444" s="36"/>
      <c r="B444" s="41"/>
      <c r="C444" s="278" t="s">
        <v>21</v>
      </c>
      <c r="D444" s="278" t="s">
        <v>961</v>
      </c>
      <c r="E444" s="19" t="s">
        <v>21</v>
      </c>
      <c r="F444" s="279">
        <v>65</v>
      </c>
      <c r="G444" s="36"/>
      <c r="H444" s="41"/>
    </row>
    <row r="445" spans="1:8" s="2" customFormat="1" ht="16.899999999999999" customHeight="1">
      <c r="A445" s="36"/>
      <c r="B445" s="41"/>
      <c r="C445" s="278" t="s">
        <v>147</v>
      </c>
      <c r="D445" s="278" t="s">
        <v>188</v>
      </c>
      <c r="E445" s="19" t="s">
        <v>21</v>
      </c>
      <c r="F445" s="279">
        <v>107</v>
      </c>
      <c r="G445" s="36"/>
      <c r="H445" s="41"/>
    </row>
    <row r="446" spans="1:8" s="2" customFormat="1" ht="16.899999999999999" customHeight="1">
      <c r="A446" s="36"/>
      <c r="B446" s="41"/>
      <c r="C446" s="280" t="s">
        <v>1579</v>
      </c>
      <c r="D446" s="36"/>
      <c r="E446" s="36"/>
      <c r="F446" s="36"/>
      <c r="G446" s="36"/>
      <c r="H446" s="41"/>
    </row>
    <row r="447" spans="1:8" s="2" customFormat="1" ht="16.899999999999999" customHeight="1">
      <c r="A447" s="36"/>
      <c r="B447" s="41"/>
      <c r="C447" s="278" t="s">
        <v>224</v>
      </c>
      <c r="D447" s="278" t="s">
        <v>1590</v>
      </c>
      <c r="E447" s="19" t="s">
        <v>142</v>
      </c>
      <c r="F447" s="279">
        <v>107</v>
      </c>
      <c r="G447" s="36"/>
      <c r="H447" s="41"/>
    </row>
    <row r="448" spans="1:8" s="2" customFormat="1" ht="16.899999999999999" customHeight="1">
      <c r="A448" s="36"/>
      <c r="B448" s="41"/>
      <c r="C448" s="278" t="s">
        <v>199</v>
      </c>
      <c r="D448" s="278" t="s">
        <v>200</v>
      </c>
      <c r="E448" s="19" t="s">
        <v>142</v>
      </c>
      <c r="F448" s="279">
        <v>107</v>
      </c>
      <c r="G448" s="36"/>
      <c r="H448" s="41"/>
    </row>
    <row r="449" spans="1:8" s="2" customFormat="1" ht="16.899999999999999" customHeight="1">
      <c r="A449" s="36"/>
      <c r="B449" s="41"/>
      <c r="C449" s="278" t="s">
        <v>238</v>
      </c>
      <c r="D449" s="278" t="s">
        <v>239</v>
      </c>
      <c r="E449" s="19" t="s">
        <v>142</v>
      </c>
      <c r="F449" s="279">
        <v>107</v>
      </c>
      <c r="G449" s="36"/>
      <c r="H449" s="41"/>
    </row>
    <row r="450" spans="1:8" s="2" customFormat="1" ht="16.899999999999999" customHeight="1">
      <c r="A450" s="36"/>
      <c r="B450" s="41"/>
      <c r="C450" s="278" t="s">
        <v>257</v>
      </c>
      <c r="D450" s="278" t="s">
        <v>1591</v>
      </c>
      <c r="E450" s="19" t="s">
        <v>142</v>
      </c>
      <c r="F450" s="279">
        <v>107</v>
      </c>
      <c r="G450" s="36"/>
      <c r="H450" s="41"/>
    </row>
    <row r="451" spans="1:8" s="2" customFormat="1" ht="16.899999999999999" customHeight="1">
      <c r="A451" s="36"/>
      <c r="B451" s="41"/>
      <c r="C451" s="278" t="s">
        <v>270</v>
      </c>
      <c r="D451" s="278" t="s">
        <v>1592</v>
      </c>
      <c r="E451" s="19" t="s">
        <v>142</v>
      </c>
      <c r="F451" s="279">
        <v>107</v>
      </c>
      <c r="G451" s="36"/>
      <c r="H451" s="41"/>
    </row>
    <row r="452" spans="1:8" s="2" customFormat="1" ht="16.899999999999999" customHeight="1">
      <c r="A452" s="36"/>
      <c r="B452" s="41"/>
      <c r="C452" s="278" t="s">
        <v>287</v>
      </c>
      <c r="D452" s="278" t="s">
        <v>1593</v>
      </c>
      <c r="E452" s="19" t="s">
        <v>142</v>
      </c>
      <c r="F452" s="279">
        <v>107</v>
      </c>
      <c r="G452" s="36"/>
      <c r="H452" s="41"/>
    </row>
    <row r="453" spans="1:8" s="2" customFormat="1" ht="16.899999999999999" customHeight="1">
      <c r="A453" s="36"/>
      <c r="B453" s="41"/>
      <c r="C453" s="274" t="s">
        <v>943</v>
      </c>
      <c r="D453" s="275" t="s">
        <v>944</v>
      </c>
      <c r="E453" s="276" t="s">
        <v>142</v>
      </c>
      <c r="F453" s="277">
        <v>2</v>
      </c>
      <c r="G453" s="36"/>
      <c r="H453" s="41"/>
    </row>
    <row r="454" spans="1:8" s="2" customFormat="1" ht="16.899999999999999" customHeight="1">
      <c r="A454" s="36"/>
      <c r="B454" s="41"/>
      <c r="C454" s="278" t="s">
        <v>21</v>
      </c>
      <c r="D454" s="278" t="s">
        <v>206</v>
      </c>
      <c r="E454" s="19" t="s">
        <v>21</v>
      </c>
      <c r="F454" s="279">
        <v>0</v>
      </c>
      <c r="G454" s="36"/>
      <c r="H454" s="41"/>
    </row>
    <row r="455" spans="1:8" s="2" customFormat="1" ht="16.899999999999999" customHeight="1">
      <c r="A455" s="36"/>
      <c r="B455" s="41"/>
      <c r="C455" s="278" t="s">
        <v>21</v>
      </c>
      <c r="D455" s="278" t="s">
        <v>212</v>
      </c>
      <c r="E455" s="19" t="s">
        <v>21</v>
      </c>
      <c r="F455" s="279">
        <v>0</v>
      </c>
      <c r="G455" s="36"/>
      <c r="H455" s="41"/>
    </row>
    <row r="456" spans="1:8" s="2" customFormat="1" ht="16.899999999999999" customHeight="1">
      <c r="A456" s="36"/>
      <c r="B456" s="41"/>
      <c r="C456" s="278" t="s">
        <v>21</v>
      </c>
      <c r="D456" s="278" t="s">
        <v>87</v>
      </c>
      <c r="E456" s="19" t="s">
        <v>21</v>
      </c>
      <c r="F456" s="279">
        <v>2</v>
      </c>
      <c r="G456" s="36"/>
      <c r="H456" s="41"/>
    </row>
    <row r="457" spans="1:8" s="2" customFormat="1" ht="16.899999999999999" customHeight="1">
      <c r="A457" s="36"/>
      <c r="B457" s="41"/>
      <c r="C457" s="278" t="s">
        <v>943</v>
      </c>
      <c r="D457" s="278" t="s">
        <v>188</v>
      </c>
      <c r="E457" s="19" t="s">
        <v>21</v>
      </c>
      <c r="F457" s="279">
        <v>2</v>
      </c>
      <c r="G457" s="36"/>
      <c r="H457" s="41"/>
    </row>
    <row r="458" spans="1:8" s="2" customFormat="1" ht="16.899999999999999" customHeight="1">
      <c r="A458" s="36"/>
      <c r="B458" s="41"/>
      <c r="C458" s="280" t="s">
        <v>1579</v>
      </c>
      <c r="D458" s="36"/>
      <c r="E458" s="36"/>
      <c r="F458" s="36"/>
      <c r="G458" s="36"/>
      <c r="H458" s="41"/>
    </row>
    <row r="459" spans="1:8" s="2" customFormat="1" ht="16.899999999999999" customHeight="1">
      <c r="A459" s="36"/>
      <c r="B459" s="41"/>
      <c r="C459" s="278" t="s">
        <v>962</v>
      </c>
      <c r="D459" s="278" t="s">
        <v>1636</v>
      </c>
      <c r="E459" s="19" t="s">
        <v>142</v>
      </c>
      <c r="F459" s="279">
        <v>2</v>
      </c>
      <c r="G459" s="36"/>
      <c r="H459" s="41"/>
    </row>
    <row r="460" spans="1:8" s="2" customFormat="1" ht="16.899999999999999" customHeight="1">
      <c r="A460" s="36"/>
      <c r="B460" s="41"/>
      <c r="C460" s="278" t="s">
        <v>953</v>
      </c>
      <c r="D460" s="278" t="s">
        <v>954</v>
      </c>
      <c r="E460" s="19" t="s">
        <v>142</v>
      </c>
      <c r="F460" s="279">
        <v>2</v>
      </c>
      <c r="G460" s="36"/>
      <c r="H460" s="41"/>
    </row>
    <row r="461" spans="1:8" s="2" customFormat="1" ht="16.899999999999999" customHeight="1">
      <c r="A461" s="36"/>
      <c r="B461" s="41"/>
      <c r="C461" s="278" t="s">
        <v>973</v>
      </c>
      <c r="D461" s="278" t="s">
        <v>1637</v>
      </c>
      <c r="E461" s="19" t="s">
        <v>142</v>
      </c>
      <c r="F461" s="279">
        <v>2</v>
      </c>
      <c r="G461" s="36"/>
      <c r="H461" s="41"/>
    </row>
    <row r="462" spans="1:8" s="2" customFormat="1" ht="16.899999999999999" customHeight="1">
      <c r="A462" s="36"/>
      <c r="B462" s="41"/>
      <c r="C462" s="278" t="s">
        <v>980</v>
      </c>
      <c r="D462" s="278" t="s">
        <v>1638</v>
      </c>
      <c r="E462" s="19" t="s">
        <v>142</v>
      </c>
      <c r="F462" s="279">
        <v>2</v>
      </c>
      <c r="G462" s="36"/>
      <c r="H462" s="41"/>
    </row>
    <row r="463" spans="1:8" s="2" customFormat="1" ht="16.899999999999999" customHeight="1">
      <c r="A463" s="36"/>
      <c r="B463" s="41"/>
      <c r="C463" s="278" t="s">
        <v>987</v>
      </c>
      <c r="D463" s="278" t="s">
        <v>1639</v>
      </c>
      <c r="E463" s="19" t="s">
        <v>142</v>
      </c>
      <c r="F463" s="279">
        <v>2</v>
      </c>
      <c r="G463" s="36"/>
      <c r="H463" s="41"/>
    </row>
    <row r="464" spans="1:8" s="2" customFormat="1" ht="26.45" customHeight="1">
      <c r="A464" s="36"/>
      <c r="B464" s="41"/>
      <c r="C464" s="273" t="s">
        <v>1640</v>
      </c>
      <c r="D464" s="273" t="s">
        <v>94</v>
      </c>
      <c r="E464" s="36"/>
      <c r="F464" s="36"/>
      <c r="G464" s="36"/>
      <c r="H464" s="41"/>
    </row>
    <row r="465" spans="1:8" s="2" customFormat="1" ht="16.899999999999999" customHeight="1">
      <c r="A465" s="36"/>
      <c r="B465" s="41"/>
      <c r="C465" s="274" t="s">
        <v>316</v>
      </c>
      <c r="D465" s="275" t="s">
        <v>1595</v>
      </c>
      <c r="E465" s="276" t="s">
        <v>131</v>
      </c>
      <c r="F465" s="277">
        <v>5146</v>
      </c>
      <c r="G465" s="36"/>
      <c r="H465" s="41"/>
    </row>
    <row r="466" spans="1:8" s="2" customFormat="1" ht="16.899999999999999" customHeight="1">
      <c r="A466" s="36"/>
      <c r="B466" s="41"/>
      <c r="C466" s="278" t="s">
        <v>21</v>
      </c>
      <c r="D466" s="278" t="s">
        <v>315</v>
      </c>
      <c r="E466" s="19" t="s">
        <v>21</v>
      </c>
      <c r="F466" s="279">
        <v>5146</v>
      </c>
      <c r="G466" s="36"/>
      <c r="H466" s="41"/>
    </row>
    <row r="467" spans="1:8" s="2" customFormat="1" ht="16.899999999999999" customHeight="1">
      <c r="A467" s="36"/>
      <c r="B467" s="41"/>
      <c r="C467" s="278" t="s">
        <v>316</v>
      </c>
      <c r="D467" s="278" t="s">
        <v>188</v>
      </c>
      <c r="E467" s="19" t="s">
        <v>21</v>
      </c>
      <c r="F467" s="279">
        <v>5146</v>
      </c>
      <c r="G467" s="36"/>
      <c r="H467" s="41"/>
    </row>
    <row r="468" spans="1:8" s="2" customFormat="1" ht="16.899999999999999" customHeight="1">
      <c r="A468" s="36"/>
      <c r="B468" s="41"/>
      <c r="C468" s="274" t="s">
        <v>292</v>
      </c>
      <c r="D468" s="275" t="s">
        <v>293</v>
      </c>
      <c r="E468" s="276" t="s">
        <v>294</v>
      </c>
      <c r="F468" s="277">
        <v>0.2</v>
      </c>
      <c r="G468" s="36"/>
      <c r="H468" s="41"/>
    </row>
    <row r="469" spans="1:8" s="2" customFormat="1" ht="16.899999999999999" customHeight="1">
      <c r="A469" s="36"/>
      <c r="B469" s="41"/>
      <c r="C469" s="278" t="s">
        <v>292</v>
      </c>
      <c r="D469" s="278" t="s">
        <v>317</v>
      </c>
      <c r="E469" s="19" t="s">
        <v>21</v>
      </c>
      <c r="F469" s="279">
        <v>0.2</v>
      </c>
      <c r="G469" s="36"/>
      <c r="H469" s="41"/>
    </row>
    <row r="470" spans="1:8" s="2" customFormat="1" ht="16.899999999999999" customHeight="1">
      <c r="A470" s="36"/>
      <c r="B470" s="41"/>
      <c r="C470" s="280" t="s">
        <v>1579</v>
      </c>
      <c r="D470" s="36"/>
      <c r="E470" s="36"/>
      <c r="F470" s="36"/>
      <c r="G470" s="36"/>
      <c r="H470" s="41"/>
    </row>
    <row r="471" spans="1:8" s="2" customFormat="1" ht="16.899999999999999" customHeight="1">
      <c r="A471" s="36"/>
      <c r="B471" s="41"/>
      <c r="C471" s="278" t="s">
        <v>307</v>
      </c>
      <c r="D471" s="278" t="s">
        <v>1596</v>
      </c>
      <c r="E471" s="19" t="s">
        <v>131</v>
      </c>
      <c r="F471" s="279">
        <v>5146</v>
      </c>
      <c r="G471" s="36"/>
      <c r="H471" s="41"/>
    </row>
    <row r="472" spans="1:8" s="2" customFormat="1" ht="16.899999999999999" customHeight="1">
      <c r="A472" s="36"/>
      <c r="B472" s="41"/>
      <c r="C472" s="274" t="s">
        <v>296</v>
      </c>
      <c r="D472" s="275" t="s">
        <v>297</v>
      </c>
      <c r="E472" s="276" t="s">
        <v>298</v>
      </c>
      <c r="F472" s="277">
        <v>969.1</v>
      </c>
      <c r="G472" s="36"/>
      <c r="H472" s="41"/>
    </row>
    <row r="473" spans="1:8" s="2" customFormat="1" ht="16.899999999999999" customHeight="1">
      <c r="A473" s="36"/>
      <c r="B473" s="41"/>
      <c r="C473" s="278" t="s">
        <v>21</v>
      </c>
      <c r="D473" s="278" t="s">
        <v>1004</v>
      </c>
      <c r="E473" s="19" t="s">
        <v>21</v>
      </c>
      <c r="F473" s="279">
        <v>0</v>
      </c>
      <c r="G473" s="36"/>
      <c r="H473" s="41"/>
    </row>
    <row r="474" spans="1:8" s="2" customFormat="1" ht="16.899999999999999" customHeight="1">
      <c r="A474" s="36"/>
      <c r="B474" s="41"/>
      <c r="C474" s="278" t="s">
        <v>296</v>
      </c>
      <c r="D474" s="278" t="s">
        <v>1005</v>
      </c>
      <c r="E474" s="19" t="s">
        <v>21</v>
      </c>
      <c r="F474" s="279">
        <v>969.1</v>
      </c>
      <c r="G474" s="36"/>
      <c r="H474" s="41"/>
    </row>
    <row r="475" spans="1:8" s="2" customFormat="1" ht="16.899999999999999" customHeight="1">
      <c r="A475" s="36"/>
      <c r="B475" s="41"/>
      <c r="C475" s="280" t="s">
        <v>1579</v>
      </c>
      <c r="D475" s="36"/>
      <c r="E475" s="36"/>
      <c r="F475" s="36"/>
      <c r="G475" s="36"/>
      <c r="H475" s="41"/>
    </row>
    <row r="476" spans="1:8" s="2" customFormat="1" ht="16.899999999999999" customHeight="1">
      <c r="A476" s="36"/>
      <c r="B476" s="41"/>
      <c r="C476" s="278" t="s">
        <v>318</v>
      </c>
      <c r="D476" s="278" t="s">
        <v>1597</v>
      </c>
      <c r="E476" s="19" t="s">
        <v>298</v>
      </c>
      <c r="F476" s="279">
        <v>3948.1</v>
      </c>
      <c r="G476" s="36"/>
      <c r="H476" s="41"/>
    </row>
    <row r="477" spans="1:8" s="2" customFormat="1" ht="16.899999999999999" customHeight="1">
      <c r="A477" s="36"/>
      <c r="B477" s="41"/>
      <c r="C477" s="278" t="s">
        <v>328</v>
      </c>
      <c r="D477" s="278" t="s">
        <v>1598</v>
      </c>
      <c r="E477" s="19" t="s">
        <v>298</v>
      </c>
      <c r="F477" s="279">
        <v>4008.2</v>
      </c>
      <c r="G477" s="36"/>
      <c r="H477" s="41"/>
    </row>
    <row r="478" spans="1:8" s="2" customFormat="1" ht="16.899999999999999" customHeight="1">
      <c r="A478" s="36"/>
      <c r="B478" s="41"/>
      <c r="C478" s="278" t="s">
        <v>334</v>
      </c>
      <c r="D478" s="278" t="s">
        <v>1599</v>
      </c>
      <c r="E478" s="19" t="s">
        <v>298</v>
      </c>
      <c r="F478" s="279">
        <v>2979</v>
      </c>
      <c r="G478" s="36"/>
      <c r="H478" s="41"/>
    </row>
    <row r="479" spans="1:8" s="2" customFormat="1" ht="16.899999999999999" customHeight="1">
      <c r="A479" s="36"/>
      <c r="B479" s="41"/>
      <c r="C479" s="278" t="s">
        <v>339</v>
      </c>
      <c r="D479" s="278" t="s">
        <v>1600</v>
      </c>
      <c r="E479" s="19" t="s">
        <v>298</v>
      </c>
      <c r="F479" s="279">
        <v>4008.2</v>
      </c>
      <c r="G479" s="36"/>
      <c r="H479" s="41"/>
    </row>
    <row r="480" spans="1:8" s="2" customFormat="1" ht="16.899999999999999" customHeight="1">
      <c r="A480" s="36"/>
      <c r="B480" s="41"/>
      <c r="C480" s="274" t="s">
        <v>300</v>
      </c>
      <c r="D480" s="275" t="s">
        <v>301</v>
      </c>
      <c r="E480" s="276" t="s">
        <v>298</v>
      </c>
      <c r="F480" s="277">
        <v>1029.2</v>
      </c>
      <c r="G480" s="36"/>
      <c r="H480" s="41"/>
    </row>
    <row r="481" spans="1:8" s="2" customFormat="1" ht="16.899999999999999" customHeight="1">
      <c r="A481" s="36"/>
      <c r="B481" s="41"/>
      <c r="C481" s="278" t="s">
        <v>21</v>
      </c>
      <c r="D481" s="278" t="s">
        <v>311</v>
      </c>
      <c r="E481" s="19" t="s">
        <v>21</v>
      </c>
      <c r="F481" s="279">
        <v>0</v>
      </c>
      <c r="G481" s="36"/>
      <c r="H481" s="41"/>
    </row>
    <row r="482" spans="1:8" s="2" customFormat="1" ht="16.899999999999999" customHeight="1">
      <c r="A482" s="36"/>
      <c r="B482" s="41"/>
      <c r="C482" s="278" t="s">
        <v>21</v>
      </c>
      <c r="D482" s="278" t="s">
        <v>997</v>
      </c>
      <c r="E482" s="19" t="s">
        <v>21</v>
      </c>
      <c r="F482" s="279">
        <v>386.4</v>
      </c>
      <c r="G482" s="36"/>
      <c r="H482" s="41"/>
    </row>
    <row r="483" spans="1:8" s="2" customFormat="1" ht="16.899999999999999" customHeight="1">
      <c r="A483" s="36"/>
      <c r="B483" s="41"/>
      <c r="C483" s="278" t="s">
        <v>21</v>
      </c>
      <c r="D483" s="278" t="s">
        <v>998</v>
      </c>
      <c r="E483" s="19" t="s">
        <v>21</v>
      </c>
      <c r="F483" s="279">
        <v>370</v>
      </c>
      <c r="G483" s="36"/>
      <c r="H483" s="41"/>
    </row>
    <row r="484" spans="1:8" s="2" customFormat="1" ht="16.899999999999999" customHeight="1">
      <c r="A484" s="36"/>
      <c r="B484" s="41"/>
      <c r="C484" s="278" t="s">
        <v>21</v>
      </c>
      <c r="D484" s="278" t="s">
        <v>999</v>
      </c>
      <c r="E484" s="19" t="s">
        <v>21</v>
      </c>
      <c r="F484" s="279">
        <v>272.8</v>
      </c>
      <c r="G484" s="36"/>
      <c r="H484" s="41"/>
    </row>
    <row r="485" spans="1:8" s="2" customFormat="1" ht="16.899999999999999" customHeight="1">
      <c r="A485" s="36"/>
      <c r="B485" s="41"/>
      <c r="C485" s="278" t="s">
        <v>300</v>
      </c>
      <c r="D485" s="278" t="s">
        <v>188</v>
      </c>
      <c r="E485" s="19" t="s">
        <v>21</v>
      </c>
      <c r="F485" s="279">
        <v>1029.2</v>
      </c>
      <c r="G485" s="36"/>
      <c r="H485" s="41"/>
    </row>
    <row r="486" spans="1:8" s="2" customFormat="1" ht="16.899999999999999" customHeight="1">
      <c r="A486" s="36"/>
      <c r="B486" s="41"/>
      <c r="C486" s="280" t="s">
        <v>1579</v>
      </c>
      <c r="D486" s="36"/>
      <c r="E486" s="36"/>
      <c r="F486" s="36"/>
      <c r="G486" s="36"/>
      <c r="H486" s="41"/>
    </row>
    <row r="487" spans="1:8" s="2" customFormat="1" ht="16.899999999999999" customHeight="1">
      <c r="A487" s="36"/>
      <c r="B487" s="41"/>
      <c r="C487" s="278" t="s">
        <v>307</v>
      </c>
      <c r="D487" s="278" t="s">
        <v>1596</v>
      </c>
      <c r="E487" s="19" t="s">
        <v>131</v>
      </c>
      <c r="F487" s="279">
        <v>5146</v>
      </c>
      <c r="G487" s="36"/>
      <c r="H487" s="41"/>
    </row>
    <row r="488" spans="1:8" s="2" customFormat="1" ht="16.899999999999999" customHeight="1">
      <c r="A488" s="36"/>
      <c r="B488" s="41"/>
      <c r="C488" s="278" t="s">
        <v>328</v>
      </c>
      <c r="D488" s="278" t="s">
        <v>1598</v>
      </c>
      <c r="E488" s="19" t="s">
        <v>298</v>
      </c>
      <c r="F488" s="279">
        <v>4008.2</v>
      </c>
      <c r="G488" s="36"/>
      <c r="H488" s="41"/>
    </row>
    <row r="489" spans="1:8" s="2" customFormat="1" ht="16.899999999999999" customHeight="1">
      <c r="A489" s="36"/>
      <c r="B489" s="41"/>
      <c r="C489" s="278" t="s">
        <v>339</v>
      </c>
      <c r="D489" s="278" t="s">
        <v>1600</v>
      </c>
      <c r="E489" s="19" t="s">
        <v>298</v>
      </c>
      <c r="F489" s="279">
        <v>4008.2</v>
      </c>
      <c r="G489" s="36"/>
      <c r="H489" s="41"/>
    </row>
    <row r="490" spans="1:8" s="2" customFormat="1" ht="16.899999999999999" customHeight="1">
      <c r="A490" s="36"/>
      <c r="B490" s="41"/>
      <c r="C490" s="274" t="s">
        <v>303</v>
      </c>
      <c r="D490" s="275" t="s">
        <v>304</v>
      </c>
      <c r="E490" s="276" t="s">
        <v>298</v>
      </c>
      <c r="F490" s="277">
        <v>3948.1</v>
      </c>
      <c r="G490" s="36"/>
      <c r="H490" s="41"/>
    </row>
    <row r="491" spans="1:8" s="2" customFormat="1" ht="16.899999999999999" customHeight="1">
      <c r="A491" s="36"/>
      <c r="B491" s="41"/>
      <c r="C491" s="278" t="s">
        <v>21</v>
      </c>
      <c r="D491" s="278" t="s">
        <v>322</v>
      </c>
      <c r="E491" s="19" t="s">
        <v>21</v>
      </c>
      <c r="F491" s="279">
        <v>0</v>
      </c>
      <c r="G491" s="36"/>
      <c r="H491" s="41"/>
    </row>
    <row r="492" spans="1:8" s="2" customFormat="1" ht="16.899999999999999" customHeight="1">
      <c r="A492" s="36"/>
      <c r="B492" s="41"/>
      <c r="C492" s="278" t="s">
        <v>21</v>
      </c>
      <c r="D492" s="278" t="s">
        <v>1001</v>
      </c>
      <c r="E492" s="19" t="s">
        <v>21</v>
      </c>
      <c r="F492" s="279">
        <v>1494.7</v>
      </c>
      <c r="G492" s="36"/>
      <c r="H492" s="41"/>
    </row>
    <row r="493" spans="1:8" s="2" customFormat="1" ht="16.899999999999999" customHeight="1">
      <c r="A493" s="36"/>
      <c r="B493" s="41"/>
      <c r="C493" s="278" t="s">
        <v>21</v>
      </c>
      <c r="D493" s="278" t="s">
        <v>1002</v>
      </c>
      <c r="E493" s="19" t="s">
        <v>21</v>
      </c>
      <c r="F493" s="279">
        <v>1322.8</v>
      </c>
      <c r="G493" s="36"/>
      <c r="H493" s="41"/>
    </row>
    <row r="494" spans="1:8" s="2" customFormat="1" ht="16.899999999999999" customHeight="1">
      <c r="A494" s="36"/>
      <c r="B494" s="41"/>
      <c r="C494" s="278" t="s">
        <v>21</v>
      </c>
      <c r="D494" s="278" t="s">
        <v>1003</v>
      </c>
      <c r="E494" s="19" t="s">
        <v>21</v>
      </c>
      <c r="F494" s="279">
        <v>1130.5999999999999</v>
      </c>
      <c r="G494" s="36"/>
      <c r="H494" s="41"/>
    </row>
    <row r="495" spans="1:8" s="2" customFormat="1" ht="16.899999999999999" customHeight="1">
      <c r="A495" s="36"/>
      <c r="B495" s="41"/>
      <c r="C495" s="278" t="s">
        <v>303</v>
      </c>
      <c r="D495" s="278" t="s">
        <v>188</v>
      </c>
      <c r="E495" s="19" t="s">
        <v>21</v>
      </c>
      <c r="F495" s="279">
        <v>3948.1</v>
      </c>
      <c r="G495" s="36"/>
      <c r="H495" s="41"/>
    </row>
    <row r="496" spans="1:8" s="2" customFormat="1" ht="16.899999999999999" customHeight="1">
      <c r="A496" s="36"/>
      <c r="B496" s="41"/>
      <c r="C496" s="280" t="s">
        <v>1579</v>
      </c>
      <c r="D496" s="36"/>
      <c r="E496" s="36"/>
      <c r="F496" s="36"/>
      <c r="G496" s="36"/>
      <c r="H496" s="41"/>
    </row>
    <row r="497" spans="1:8" s="2" customFormat="1" ht="16.899999999999999" customHeight="1">
      <c r="A497" s="36"/>
      <c r="B497" s="41"/>
      <c r="C497" s="278" t="s">
        <v>318</v>
      </c>
      <c r="D497" s="278" t="s">
        <v>1597</v>
      </c>
      <c r="E497" s="19" t="s">
        <v>298</v>
      </c>
      <c r="F497" s="279">
        <v>3948.1</v>
      </c>
      <c r="G497" s="36"/>
      <c r="H497" s="41"/>
    </row>
    <row r="498" spans="1:8" s="2" customFormat="1" ht="16.899999999999999" customHeight="1">
      <c r="A498" s="36"/>
      <c r="B498" s="41"/>
      <c r="C498" s="278" t="s">
        <v>328</v>
      </c>
      <c r="D498" s="278" t="s">
        <v>1598</v>
      </c>
      <c r="E498" s="19" t="s">
        <v>298</v>
      </c>
      <c r="F498" s="279">
        <v>4008.2</v>
      </c>
      <c r="G498" s="36"/>
      <c r="H498" s="41"/>
    </row>
    <row r="499" spans="1:8" s="2" customFormat="1" ht="16.899999999999999" customHeight="1">
      <c r="A499" s="36"/>
      <c r="B499" s="41"/>
      <c r="C499" s="278" t="s">
        <v>334</v>
      </c>
      <c r="D499" s="278" t="s">
        <v>1599</v>
      </c>
      <c r="E499" s="19" t="s">
        <v>298</v>
      </c>
      <c r="F499" s="279">
        <v>2979</v>
      </c>
      <c r="G499" s="36"/>
      <c r="H499" s="41"/>
    </row>
    <row r="500" spans="1:8" s="2" customFormat="1" ht="16.899999999999999" customHeight="1">
      <c r="A500" s="36"/>
      <c r="B500" s="41"/>
      <c r="C500" s="278" t="s">
        <v>339</v>
      </c>
      <c r="D500" s="278" t="s">
        <v>1600</v>
      </c>
      <c r="E500" s="19" t="s">
        <v>298</v>
      </c>
      <c r="F500" s="279">
        <v>4008.2</v>
      </c>
      <c r="G500" s="36"/>
      <c r="H500" s="41"/>
    </row>
    <row r="501" spans="1:8" s="2" customFormat="1" ht="26.45" customHeight="1">
      <c r="A501" s="36"/>
      <c r="B501" s="41"/>
      <c r="C501" s="273" t="s">
        <v>1641</v>
      </c>
      <c r="D501" s="273" t="s">
        <v>98</v>
      </c>
      <c r="E501" s="36"/>
      <c r="F501" s="36"/>
      <c r="G501" s="36"/>
      <c r="H501" s="41"/>
    </row>
    <row r="502" spans="1:8" s="2" customFormat="1" ht="16.899999999999999" customHeight="1">
      <c r="A502" s="36"/>
      <c r="B502" s="41"/>
      <c r="C502" s="274" t="s">
        <v>348</v>
      </c>
      <c r="D502" s="275" t="s">
        <v>349</v>
      </c>
      <c r="E502" s="276" t="s">
        <v>294</v>
      </c>
      <c r="F502" s="277">
        <v>91</v>
      </c>
      <c r="G502" s="36"/>
      <c r="H502" s="41"/>
    </row>
    <row r="503" spans="1:8" s="2" customFormat="1" ht="16.899999999999999" customHeight="1">
      <c r="A503" s="36"/>
      <c r="B503" s="41"/>
      <c r="C503" s="278" t="s">
        <v>348</v>
      </c>
      <c r="D503" s="278" t="s">
        <v>1137</v>
      </c>
      <c r="E503" s="19" t="s">
        <v>21</v>
      </c>
      <c r="F503" s="279">
        <v>91</v>
      </c>
      <c r="G503" s="36"/>
      <c r="H503" s="41"/>
    </row>
    <row r="504" spans="1:8" s="2" customFormat="1" ht="16.899999999999999" customHeight="1">
      <c r="A504" s="36"/>
      <c r="B504" s="41"/>
      <c r="C504" s="280" t="s">
        <v>1579</v>
      </c>
      <c r="D504" s="36"/>
      <c r="E504" s="36"/>
      <c r="F504" s="36"/>
      <c r="G504" s="36"/>
      <c r="H504" s="41"/>
    </row>
    <row r="505" spans="1:8" s="2" customFormat="1" ht="16.899999999999999" customHeight="1">
      <c r="A505" s="36"/>
      <c r="B505" s="41"/>
      <c r="C505" s="278" t="s">
        <v>550</v>
      </c>
      <c r="D505" s="278" t="s">
        <v>1602</v>
      </c>
      <c r="E505" s="19" t="s">
        <v>131</v>
      </c>
      <c r="F505" s="279">
        <v>250.25</v>
      </c>
      <c r="G505" s="36"/>
      <c r="H505" s="41"/>
    </row>
    <row r="506" spans="1:8" s="2" customFormat="1" ht="16.899999999999999" customHeight="1">
      <c r="A506" s="36"/>
      <c r="B506" s="41"/>
      <c r="C506" s="278" t="s">
        <v>480</v>
      </c>
      <c r="D506" s="278" t="s">
        <v>1603</v>
      </c>
      <c r="E506" s="19" t="s">
        <v>131</v>
      </c>
      <c r="F506" s="279">
        <v>273</v>
      </c>
      <c r="G506" s="36"/>
      <c r="H506" s="41"/>
    </row>
    <row r="507" spans="1:8" s="2" customFormat="1" ht="16.899999999999999" customHeight="1">
      <c r="A507" s="36"/>
      <c r="B507" s="41"/>
      <c r="C507" s="274" t="s">
        <v>1604</v>
      </c>
      <c r="D507" s="275" t="s">
        <v>1605</v>
      </c>
      <c r="E507" s="276" t="s">
        <v>298</v>
      </c>
      <c r="F507" s="277">
        <v>1775.085</v>
      </c>
      <c r="G507" s="36"/>
      <c r="H507" s="41"/>
    </row>
    <row r="508" spans="1:8" s="2" customFormat="1" ht="16.899999999999999" customHeight="1">
      <c r="A508" s="36"/>
      <c r="B508" s="41"/>
      <c r="C508" s="274" t="s">
        <v>351</v>
      </c>
      <c r="D508" s="275" t="s">
        <v>352</v>
      </c>
      <c r="E508" s="276" t="s">
        <v>131</v>
      </c>
      <c r="F508" s="277">
        <v>273</v>
      </c>
      <c r="G508" s="36"/>
      <c r="H508" s="41"/>
    </row>
    <row r="509" spans="1:8" s="2" customFormat="1" ht="16.899999999999999" customHeight="1">
      <c r="A509" s="36"/>
      <c r="B509" s="41"/>
      <c r="C509" s="278" t="s">
        <v>21</v>
      </c>
      <c r="D509" s="278" t="s">
        <v>484</v>
      </c>
      <c r="E509" s="19" t="s">
        <v>21</v>
      </c>
      <c r="F509" s="279">
        <v>0</v>
      </c>
      <c r="G509" s="36"/>
      <c r="H509" s="41"/>
    </row>
    <row r="510" spans="1:8" s="2" customFormat="1" ht="16.899999999999999" customHeight="1">
      <c r="A510" s="36"/>
      <c r="B510" s="41"/>
      <c r="C510" s="278" t="s">
        <v>21</v>
      </c>
      <c r="D510" s="278" t="s">
        <v>1062</v>
      </c>
      <c r="E510" s="19" t="s">
        <v>21</v>
      </c>
      <c r="F510" s="279">
        <v>273</v>
      </c>
      <c r="G510" s="36"/>
      <c r="H510" s="41"/>
    </row>
    <row r="511" spans="1:8" s="2" customFormat="1" ht="16.899999999999999" customHeight="1">
      <c r="A511" s="36"/>
      <c r="B511" s="41"/>
      <c r="C511" s="278" t="s">
        <v>351</v>
      </c>
      <c r="D511" s="278" t="s">
        <v>188</v>
      </c>
      <c r="E511" s="19" t="s">
        <v>21</v>
      </c>
      <c r="F511" s="279">
        <v>273</v>
      </c>
      <c r="G511" s="36"/>
      <c r="H511" s="41"/>
    </row>
    <row r="512" spans="1:8" s="2" customFormat="1" ht="16.899999999999999" customHeight="1">
      <c r="A512" s="36"/>
      <c r="B512" s="41"/>
      <c r="C512" s="280" t="s">
        <v>1579</v>
      </c>
      <c r="D512" s="36"/>
      <c r="E512" s="36"/>
      <c r="F512" s="36"/>
      <c r="G512" s="36"/>
      <c r="H512" s="41"/>
    </row>
    <row r="513" spans="1:8" s="2" customFormat="1" ht="16.899999999999999" customHeight="1">
      <c r="A513" s="36"/>
      <c r="B513" s="41"/>
      <c r="C513" s="278" t="s">
        <v>480</v>
      </c>
      <c r="D513" s="278" t="s">
        <v>1603</v>
      </c>
      <c r="E513" s="19" t="s">
        <v>131</v>
      </c>
      <c r="F513" s="279">
        <v>273</v>
      </c>
      <c r="G513" s="36"/>
      <c r="H513" s="41"/>
    </row>
    <row r="514" spans="1:8" s="2" customFormat="1" ht="16.899999999999999" customHeight="1">
      <c r="A514" s="36"/>
      <c r="B514" s="41"/>
      <c r="C514" s="278" t="s">
        <v>470</v>
      </c>
      <c r="D514" s="278" t="s">
        <v>1606</v>
      </c>
      <c r="E514" s="19" t="s">
        <v>131</v>
      </c>
      <c r="F514" s="279">
        <v>273</v>
      </c>
      <c r="G514" s="36"/>
      <c r="H514" s="41"/>
    </row>
    <row r="515" spans="1:8" s="2" customFormat="1" ht="16.899999999999999" customHeight="1">
      <c r="A515" s="36"/>
      <c r="B515" s="41"/>
      <c r="C515" s="278" t="s">
        <v>487</v>
      </c>
      <c r="D515" s="278" t="s">
        <v>1607</v>
      </c>
      <c r="E515" s="19" t="s">
        <v>131</v>
      </c>
      <c r="F515" s="279">
        <v>273</v>
      </c>
      <c r="G515" s="36"/>
      <c r="H515" s="41"/>
    </row>
    <row r="516" spans="1:8" s="2" customFormat="1" ht="16.899999999999999" customHeight="1">
      <c r="A516" s="36"/>
      <c r="B516" s="41"/>
      <c r="C516" s="274" t="s">
        <v>354</v>
      </c>
      <c r="D516" s="275" t="s">
        <v>355</v>
      </c>
      <c r="E516" s="276" t="s">
        <v>131</v>
      </c>
      <c r="F516" s="277">
        <v>450.267</v>
      </c>
      <c r="G516" s="36"/>
      <c r="H516" s="41"/>
    </row>
    <row r="517" spans="1:8" s="2" customFormat="1" ht="16.899999999999999" customHeight="1">
      <c r="A517" s="36"/>
      <c r="B517" s="41"/>
      <c r="C517" s="278" t="s">
        <v>21</v>
      </c>
      <c r="D517" s="278" t="s">
        <v>514</v>
      </c>
      <c r="E517" s="19" t="s">
        <v>21</v>
      </c>
      <c r="F517" s="279">
        <v>450.267</v>
      </c>
      <c r="G517" s="36"/>
      <c r="H517" s="41"/>
    </row>
    <row r="518" spans="1:8" s="2" customFormat="1" ht="16.899999999999999" customHeight="1">
      <c r="A518" s="36"/>
      <c r="B518" s="41"/>
      <c r="C518" s="278" t="s">
        <v>354</v>
      </c>
      <c r="D518" s="278" t="s">
        <v>188</v>
      </c>
      <c r="E518" s="19" t="s">
        <v>21</v>
      </c>
      <c r="F518" s="279">
        <v>450.267</v>
      </c>
      <c r="G518" s="36"/>
      <c r="H518" s="41"/>
    </row>
    <row r="519" spans="1:8" s="2" customFormat="1" ht="16.899999999999999" customHeight="1">
      <c r="A519" s="36"/>
      <c r="B519" s="41"/>
      <c r="C519" s="280" t="s">
        <v>1579</v>
      </c>
      <c r="D519" s="36"/>
      <c r="E519" s="36"/>
      <c r="F519" s="36"/>
      <c r="G519" s="36"/>
      <c r="H519" s="41"/>
    </row>
    <row r="520" spans="1:8" s="2" customFormat="1" ht="16.899999999999999" customHeight="1">
      <c r="A520" s="36"/>
      <c r="B520" s="41"/>
      <c r="C520" s="278" t="s">
        <v>1070</v>
      </c>
      <c r="D520" s="278" t="s">
        <v>1642</v>
      </c>
      <c r="E520" s="19" t="s">
        <v>131</v>
      </c>
      <c r="F520" s="279">
        <v>450.267</v>
      </c>
      <c r="G520" s="36"/>
      <c r="H520" s="41"/>
    </row>
    <row r="521" spans="1:8" s="2" customFormat="1" ht="16.899999999999999" customHeight="1">
      <c r="A521" s="36"/>
      <c r="B521" s="41"/>
      <c r="C521" s="278" t="s">
        <v>475</v>
      </c>
      <c r="D521" s="278" t="s">
        <v>1609</v>
      </c>
      <c r="E521" s="19" t="s">
        <v>131</v>
      </c>
      <c r="F521" s="279">
        <v>450.267</v>
      </c>
      <c r="G521" s="36"/>
      <c r="H521" s="41"/>
    </row>
    <row r="522" spans="1:8" s="2" customFormat="1" ht="16.899999999999999" customHeight="1">
      <c r="A522" s="36"/>
      <c r="B522" s="41"/>
      <c r="C522" s="278" t="s">
        <v>499</v>
      </c>
      <c r="D522" s="278" t="s">
        <v>1610</v>
      </c>
      <c r="E522" s="19" t="s">
        <v>131</v>
      </c>
      <c r="F522" s="279">
        <v>450.267</v>
      </c>
      <c r="G522" s="36"/>
      <c r="H522" s="41"/>
    </row>
    <row r="523" spans="1:8" s="2" customFormat="1" ht="16.899999999999999" customHeight="1">
      <c r="A523" s="36"/>
      <c r="B523" s="41"/>
      <c r="C523" s="274" t="s">
        <v>316</v>
      </c>
      <c r="D523" s="275" t="s">
        <v>1595</v>
      </c>
      <c r="E523" s="276" t="s">
        <v>131</v>
      </c>
      <c r="F523" s="277">
        <v>1099.5</v>
      </c>
      <c r="G523" s="36"/>
      <c r="H523" s="41"/>
    </row>
    <row r="524" spans="1:8" s="2" customFormat="1" ht="16.899999999999999" customHeight="1">
      <c r="A524" s="36"/>
      <c r="B524" s="41"/>
      <c r="C524" s="278" t="s">
        <v>21</v>
      </c>
      <c r="D524" s="278" t="s">
        <v>315</v>
      </c>
      <c r="E524" s="19" t="s">
        <v>21</v>
      </c>
      <c r="F524" s="279">
        <v>1099.5</v>
      </c>
      <c r="G524" s="36"/>
      <c r="H524" s="41"/>
    </row>
    <row r="525" spans="1:8" s="2" customFormat="1" ht="16.899999999999999" customHeight="1">
      <c r="A525" s="36"/>
      <c r="B525" s="41"/>
      <c r="C525" s="278" t="s">
        <v>316</v>
      </c>
      <c r="D525" s="278" t="s">
        <v>188</v>
      </c>
      <c r="E525" s="19" t="s">
        <v>21</v>
      </c>
      <c r="F525" s="279">
        <v>1099.5</v>
      </c>
      <c r="G525" s="36"/>
      <c r="H525" s="41"/>
    </row>
    <row r="526" spans="1:8" s="2" customFormat="1" ht="16.899999999999999" customHeight="1">
      <c r="A526" s="36"/>
      <c r="B526" s="41"/>
      <c r="C526" s="274" t="s">
        <v>357</v>
      </c>
      <c r="D526" s="275" t="s">
        <v>358</v>
      </c>
      <c r="E526" s="276" t="s">
        <v>294</v>
      </c>
      <c r="F526" s="277">
        <v>2.75</v>
      </c>
      <c r="G526" s="36"/>
      <c r="H526" s="41"/>
    </row>
    <row r="527" spans="1:8" s="2" customFormat="1" ht="16.899999999999999" customHeight="1">
      <c r="A527" s="36"/>
      <c r="B527" s="41"/>
      <c r="C527" s="278" t="s">
        <v>357</v>
      </c>
      <c r="D527" s="278" t="s">
        <v>557</v>
      </c>
      <c r="E527" s="19" t="s">
        <v>21</v>
      </c>
      <c r="F527" s="279">
        <v>2.75</v>
      </c>
      <c r="G527" s="36"/>
      <c r="H527" s="41"/>
    </row>
    <row r="528" spans="1:8" s="2" customFormat="1" ht="16.899999999999999" customHeight="1">
      <c r="A528" s="36"/>
      <c r="B528" s="41"/>
      <c r="C528" s="280" t="s">
        <v>1579</v>
      </c>
      <c r="D528" s="36"/>
      <c r="E528" s="36"/>
      <c r="F528" s="36"/>
      <c r="G528" s="36"/>
      <c r="H528" s="41"/>
    </row>
    <row r="529" spans="1:8" s="2" customFormat="1" ht="16.899999999999999" customHeight="1">
      <c r="A529" s="36"/>
      <c r="B529" s="41"/>
      <c r="C529" s="278" t="s">
        <v>550</v>
      </c>
      <c r="D529" s="278" t="s">
        <v>1602</v>
      </c>
      <c r="E529" s="19" t="s">
        <v>131</v>
      </c>
      <c r="F529" s="279">
        <v>250.25</v>
      </c>
      <c r="G529" s="36"/>
      <c r="H529" s="41"/>
    </row>
    <row r="530" spans="1:8" s="2" customFormat="1" ht="16.899999999999999" customHeight="1">
      <c r="A530" s="36"/>
      <c r="B530" s="41"/>
      <c r="C530" s="278" t="s">
        <v>480</v>
      </c>
      <c r="D530" s="278" t="s">
        <v>1603</v>
      </c>
      <c r="E530" s="19" t="s">
        <v>131</v>
      </c>
      <c r="F530" s="279">
        <v>273</v>
      </c>
      <c r="G530" s="36"/>
      <c r="H530" s="41"/>
    </row>
    <row r="531" spans="1:8" s="2" customFormat="1" ht="16.899999999999999" customHeight="1">
      <c r="A531" s="36"/>
      <c r="B531" s="41"/>
      <c r="C531" s="274" t="s">
        <v>360</v>
      </c>
      <c r="D531" s="275" t="s">
        <v>361</v>
      </c>
      <c r="E531" s="276" t="s">
        <v>294</v>
      </c>
      <c r="F531" s="277">
        <v>0.15</v>
      </c>
      <c r="G531" s="36"/>
      <c r="H531" s="41"/>
    </row>
    <row r="532" spans="1:8" s="2" customFormat="1" ht="16.899999999999999" customHeight="1">
      <c r="A532" s="36"/>
      <c r="B532" s="41"/>
      <c r="C532" s="278" t="s">
        <v>360</v>
      </c>
      <c r="D532" s="278" t="s">
        <v>515</v>
      </c>
      <c r="E532" s="19" t="s">
        <v>21</v>
      </c>
      <c r="F532" s="279">
        <v>0.15</v>
      </c>
      <c r="G532" s="36"/>
      <c r="H532" s="41"/>
    </row>
    <row r="533" spans="1:8" s="2" customFormat="1" ht="16.899999999999999" customHeight="1">
      <c r="A533" s="36"/>
      <c r="B533" s="41"/>
      <c r="C533" s="280" t="s">
        <v>1579</v>
      </c>
      <c r="D533" s="36"/>
      <c r="E533" s="36"/>
      <c r="F533" s="36"/>
      <c r="G533" s="36"/>
      <c r="H533" s="41"/>
    </row>
    <row r="534" spans="1:8" s="2" customFormat="1" ht="16.899999999999999" customHeight="1">
      <c r="A534" s="36"/>
      <c r="B534" s="41"/>
      <c r="C534" s="278" t="s">
        <v>1070</v>
      </c>
      <c r="D534" s="278" t="s">
        <v>1642</v>
      </c>
      <c r="E534" s="19" t="s">
        <v>131</v>
      </c>
      <c r="F534" s="279">
        <v>450.267</v>
      </c>
      <c r="G534" s="36"/>
      <c r="H534" s="41"/>
    </row>
    <row r="535" spans="1:8" s="2" customFormat="1" ht="16.899999999999999" customHeight="1">
      <c r="A535" s="36"/>
      <c r="B535" s="41"/>
      <c r="C535" s="274" t="s">
        <v>292</v>
      </c>
      <c r="D535" s="275" t="s">
        <v>293</v>
      </c>
      <c r="E535" s="276" t="s">
        <v>294</v>
      </c>
      <c r="F535" s="277">
        <v>0.2</v>
      </c>
      <c r="G535" s="36"/>
      <c r="H535" s="41"/>
    </row>
    <row r="536" spans="1:8" s="2" customFormat="1" ht="16.899999999999999" customHeight="1">
      <c r="A536" s="36"/>
      <c r="B536" s="41"/>
      <c r="C536" s="278" t="s">
        <v>292</v>
      </c>
      <c r="D536" s="278" t="s">
        <v>317</v>
      </c>
      <c r="E536" s="19" t="s">
        <v>21</v>
      </c>
      <c r="F536" s="279">
        <v>0.2</v>
      </c>
      <c r="G536" s="36"/>
      <c r="H536" s="41"/>
    </row>
    <row r="537" spans="1:8" s="2" customFormat="1" ht="16.899999999999999" customHeight="1">
      <c r="A537" s="36"/>
      <c r="B537" s="41"/>
      <c r="C537" s="280" t="s">
        <v>1579</v>
      </c>
      <c r="D537" s="36"/>
      <c r="E537" s="36"/>
      <c r="F537" s="36"/>
      <c r="G537" s="36"/>
      <c r="H537" s="41"/>
    </row>
    <row r="538" spans="1:8" s="2" customFormat="1" ht="16.899999999999999" customHeight="1">
      <c r="A538" s="36"/>
      <c r="B538" s="41"/>
      <c r="C538" s="278" t="s">
        <v>307</v>
      </c>
      <c r="D538" s="278" t="s">
        <v>1596</v>
      </c>
      <c r="E538" s="19" t="s">
        <v>131</v>
      </c>
      <c r="F538" s="279">
        <v>1099.5</v>
      </c>
      <c r="G538" s="36"/>
      <c r="H538" s="41"/>
    </row>
    <row r="539" spans="1:8" s="2" customFormat="1" ht="16.899999999999999" customHeight="1">
      <c r="A539" s="36"/>
      <c r="B539" s="41"/>
      <c r="C539" s="274" t="s">
        <v>363</v>
      </c>
      <c r="D539" s="275" t="s">
        <v>364</v>
      </c>
      <c r="E539" s="276" t="s">
        <v>294</v>
      </c>
      <c r="F539" s="277">
        <v>0.28499999999999998</v>
      </c>
      <c r="G539" s="36"/>
      <c r="H539" s="41"/>
    </row>
    <row r="540" spans="1:8" s="2" customFormat="1" ht="16.899999999999999" customHeight="1">
      <c r="A540" s="36"/>
      <c r="B540" s="41"/>
      <c r="C540" s="278" t="s">
        <v>363</v>
      </c>
      <c r="D540" s="278" t="s">
        <v>558</v>
      </c>
      <c r="E540" s="19" t="s">
        <v>21</v>
      </c>
      <c r="F540" s="279">
        <v>0.28499999999999998</v>
      </c>
      <c r="G540" s="36"/>
      <c r="H540" s="41"/>
    </row>
    <row r="541" spans="1:8" s="2" customFormat="1" ht="16.899999999999999" customHeight="1">
      <c r="A541" s="36"/>
      <c r="B541" s="41"/>
      <c r="C541" s="280" t="s">
        <v>1579</v>
      </c>
      <c r="D541" s="36"/>
      <c r="E541" s="36"/>
      <c r="F541" s="36"/>
      <c r="G541" s="36"/>
      <c r="H541" s="41"/>
    </row>
    <row r="542" spans="1:8" s="2" customFormat="1" ht="16.899999999999999" customHeight="1">
      <c r="A542" s="36"/>
      <c r="B542" s="41"/>
      <c r="C542" s="278" t="s">
        <v>550</v>
      </c>
      <c r="D542" s="278" t="s">
        <v>1602</v>
      </c>
      <c r="E542" s="19" t="s">
        <v>131</v>
      </c>
      <c r="F542" s="279">
        <v>250.25</v>
      </c>
      <c r="G542" s="36"/>
      <c r="H542" s="41"/>
    </row>
    <row r="543" spans="1:8" s="2" customFormat="1" ht="16.899999999999999" customHeight="1">
      <c r="A543" s="36"/>
      <c r="B543" s="41"/>
      <c r="C543" s="274" t="s">
        <v>1108</v>
      </c>
      <c r="D543" s="275" t="s">
        <v>1643</v>
      </c>
      <c r="E543" s="276" t="s">
        <v>298</v>
      </c>
      <c r="F543" s="277">
        <v>17.12</v>
      </c>
      <c r="G543" s="36"/>
      <c r="H543" s="41"/>
    </row>
    <row r="544" spans="1:8" s="2" customFormat="1" ht="16.899999999999999" customHeight="1">
      <c r="A544" s="36"/>
      <c r="B544" s="41"/>
      <c r="C544" s="278" t="s">
        <v>21</v>
      </c>
      <c r="D544" s="278" t="s">
        <v>1104</v>
      </c>
      <c r="E544" s="19" t="s">
        <v>21</v>
      </c>
      <c r="F544" s="279">
        <v>0</v>
      </c>
      <c r="G544" s="36"/>
      <c r="H544" s="41"/>
    </row>
    <row r="545" spans="1:8" s="2" customFormat="1" ht="16.899999999999999" customHeight="1">
      <c r="A545" s="36"/>
      <c r="B545" s="41"/>
      <c r="C545" s="278" t="s">
        <v>21</v>
      </c>
      <c r="D545" s="278" t="s">
        <v>437</v>
      </c>
      <c r="E545" s="19" t="s">
        <v>21</v>
      </c>
      <c r="F545" s="279">
        <v>0</v>
      </c>
      <c r="G545" s="36"/>
      <c r="H545" s="41"/>
    </row>
    <row r="546" spans="1:8" s="2" customFormat="1" ht="16.899999999999999" customHeight="1">
      <c r="A546" s="36"/>
      <c r="B546" s="41"/>
      <c r="C546" s="278" t="s">
        <v>21</v>
      </c>
      <c r="D546" s="278" t="s">
        <v>1105</v>
      </c>
      <c r="E546" s="19" t="s">
        <v>21</v>
      </c>
      <c r="F546" s="279">
        <v>4.84</v>
      </c>
      <c r="G546" s="36"/>
      <c r="H546" s="41"/>
    </row>
    <row r="547" spans="1:8" s="2" customFormat="1" ht="16.899999999999999" customHeight="1">
      <c r="A547" s="36"/>
      <c r="B547" s="41"/>
      <c r="C547" s="278" t="s">
        <v>21</v>
      </c>
      <c r="D547" s="278" t="s">
        <v>1106</v>
      </c>
      <c r="E547" s="19" t="s">
        <v>21</v>
      </c>
      <c r="F547" s="279">
        <v>6.5</v>
      </c>
      <c r="G547" s="36"/>
      <c r="H547" s="41"/>
    </row>
    <row r="548" spans="1:8" s="2" customFormat="1" ht="16.899999999999999" customHeight="1">
      <c r="A548" s="36"/>
      <c r="B548" s="41"/>
      <c r="C548" s="278" t="s">
        <v>21</v>
      </c>
      <c r="D548" s="278" t="s">
        <v>1107</v>
      </c>
      <c r="E548" s="19" t="s">
        <v>21</v>
      </c>
      <c r="F548" s="279">
        <v>5.78</v>
      </c>
      <c r="G548" s="36"/>
      <c r="H548" s="41"/>
    </row>
    <row r="549" spans="1:8" s="2" customFormat="1" ht="16.899999999999999" customHeight="1">
      <c r="A549" s="36"/>
      <c r="B549" s="41"/>
      <c r="C549" s="278" t="s">
        <v>1108</v>
      </c>
      <c r="D549" s="278" t="s">
        <v>428</v>
      </c>
      <c r="E549" s="19" t="s">
        <v>21</v>
      </c>
      <c r="F549" s="279">
        <v>17.12</v>
      </c>
      <c r="G549" s="36"/>
      <c r="H549" s="41"/>
    </row>
    <row r="550" spans="1:8" s="2" customFormat="1" ht="16.899999999999999" customHeight="1">
      <c r="A550" s="36"/>
      <c r="B550" s="41"/>
      <c r="C550" s="274" t="s">
        <v>527</v>
      </c>
      <c r="D550" s="275" t="s">
        <v>1612</v>
      </c>
      <c r="E550" s="276" t="s">
        <v>298</v>
      </c>
      <c r="F550" s="277">
        <v>133.88999999999999</v>
      </c>
      <c r="G550" s="36"/>
      <c r="H550" s="41"/>
    </row>
    <row r="551" spans="1:8" s="2" customFormat="1" ht="16.899999999999999" customHeight="1">
      <c r="A551" s="36"/>
      <c r="B551" s="41"/>
      <c r="C551" s="278" t="s">
        <v>21</v>
      </c>
      <c r="D551" s="278" t="s">
        <v>524</v>
      </c>
      <c r="E551" s="19" t="s">
        <v>21</v>
      </c>
      <c r="F551" s="279">
        <v>0</v>
      </c>
      <c r="G551" s="36"/>
      <c r="H551" s="41"/>
    </row>
    <row r="552" spans="1:8" s="2" customFormat="1" ht="16.899999999999999" customHeight="1">
      <c r="A552" s="36"/>
      <c r="B552" s="41"/>
      <c r="C552" s="278" t="s">
        <v>21</v>
      </c>
      <c r="D552" s="278" t="s">
        <v>437</v>
      </c>
      <c r="E552" s="19" t="s">
        <v>21</v>
      </c>
      <c r="F552" s="279">
        <v>0</v>
      </c>
      <c r="G552" s="36"/>
      <c r="H552" s="41"/>
    </row>
    <row r="553" spans="1:8" s="2" customFormat="1" ht="16.899999999999999" customHeight="1">
      <c r="A553" s="36"/>
      <c r="B553" s="41"/>
      <c r="C553" s="278" t="s">
        <v>21</v>
      </c>
      <c r="D553" s="278" t="s">
        <v>1095</v>
      </c>
      <c r="E553" s="19" t="s">
        <v>21</v>
      </c>
      <c r="F553" s="279">
        <v>28.16</v>
      </c>
      <c r="G553" s="36"/>
      <c r="H553" s="41"/>
    </row>
    <row r="554" spans="1:8" s="2" customFormat="1" ht="16.899999999999999" customHeight="1">
      <c r="A554" s="36"/>
      <c r="B554" s="41"/>
      <c r="C554" s="278" t="s">
        <v>21</v>
      </c>
      <c r="D554" s="278" t="s">
        <v>1096</v>
      </c>
      <c r="E554" s="19" t="s">
        <v>21</v>
      </c>
      <c r="F554" s="279">
        <v>65.78</v>
      </c>
      <c r="G554" s="36"/>
      <c r="H554" s="41"/>
    </row>
    <row r="555" spans="1:8" s="2" customFormat="1" ht="16.899999999999999" customHeight="1">
      <c r="A555" s="36"/>
      <c r="B555" s="41"/>
      <c r="C555" s="278" t="s">
        <v>21</v>
      </c>
      <c r="D555" s="278" t="s">
        <v>1093</v>
      </c>
      <c r="E555" s="19" t="s">
        <v>21</v>
      </c>
      <c r="F555" s="279">
        <v>39.950000000000003</v>
      </c>
      <c r="G555" s="36"/>
      <c r="H555" s="41"/>
    </row>
    <row r="556" spans="1:8" s="2" customFormat="1" ht="16.899999999999999" customHeight="1">
      <c r="A556" s="36"/>
      <c r="B556" s="41"/>
      <c r="C556" s="278" t="s">
        <v>527</v>
      </c>
      <c r="D556" s="278" t="s">
        <v>428</v>
      </c>
      <c r="E556" s="19" t="s">
        <v>21</v>
      </c>
      <c r="F556" s="279">
        <v>133.88999999999999</v>
      </c>
      <c r="G556" s="36"/>
      <c r="H556" s="41"/>
    </row>
    <row r="557" spans="1:8" s="2" customFormat="1" ht="16.899999999999999" customHeight="1">
      <c r="A557" s="36"/>
      <c r="B557" s="41"/>
      <c r="C557" s="274" t="s">
        <v>443</v>
      </c>
      <c r="D557" s="275" t="s">
        <v>1613</v>
      </c>
      <c r="E557" s="276" t="s">
        <v>298</v>
      </c>
      <c r="F557" s="277">
        <v>2519.8000000000002</v>
      </c>
      <c r="G557" s="36"/>
      <c r="H557" s="41"/>
    </row>
    <row r="558" spans="1:8" s="2" customFormat="1" ht="16.899999999999999" customHeight="1">
      <c r="A558" s="36"/>
      <c r="B558" s="41"/>
      <c r="C558" s="278" t="s">
        <v>21</v>
      </c>
      <c r="D558" s="278" t="s">
        <v>436</v>
      </c>
      <c r="E558" s="19" t="s">
        <v>21</v>
      </c>
      <c r="F558" s="279">
        <v>0</v>
      </c>
      <c r="G558" s="36"/>
      <c r="H558" s="41"/>
    </row>
    <row r="559" spans="1:8" s="2" customFormat="1" ht="16.899999999999999" customHeight="1">
      <c r="A559" s="36"/>
      <c r="B559" s="41"/>
      <c r="C559" s="278" t="s">
        <v>21</v>
      </c>
      <c r="D559" s="278" t="s">
        <v>437</v>
      </c>
      <c r="E559" s="19" t="s">
        <v>21</v>
      </c>
      <c r="F559" s="279">
        <v>0</v>
      </c>
      <c r="G559" s="36"/>
      <c r="H559" s="41"/>
    </row>
    <row r="560" spans="1:8" s="2" customFormat="1" ht="16.899999999999999" customHeight="1">
      <c r="A560" s="36"/>
      <c r="B560" s="41"/>
      <c r="C560" s="278" t="s">
        <v>21</v>
      </c>
      <c r="D560" s="278" t="s">
        <v>1041</v>
      </c>
      <c r="E560" s="19" t="s">
        <v>21</v>
      </c>
      <c r="F560" s="279">
        <v>283.8</v>
      </c>
      <c r="G560" s="36"/>
      <c r="H560" s="41"/>
    </row>
    <row r="561" spans="1:8" s="2" customFormat="1" ht="16.899999999999999" customHeight="1">
      <c r="A561" s="36"/>
      <c r="B561" s="41"/>
      <c r="C561" s="278" t="s">
        <v>21</v>
      </c>
      <c r="D561" s="278" t="s">
        <v>1042</v>
      </c>
      <c r="E561" s="19" t="s">
        <v>21</v>
      </c>
      <c r="F561" s="279">
        <v>704.6</v>
      </c>
      <c r="G561" s="36"/>
      <c r="H561" s="41"/>
    </row>
    <row r="562" spans="1:8" s="2" customFormat="1" ht="16.899999999999999" customHeight="1">
      <c r="A562" s="36"/>
      <c r="B562" s="41"/>
      <c r="C562" s="278" t="s">
        <v>21</v>
      </c>
      <c r="D562" s="278" t="s">
        <v>1043</v>
      </c>
      <c r="E562" s="19" t="s">
        <v>21</v>
      </c>
      <c r="F562" s="279">
        <v>363.8</v>
      </c>
      <c r="G562" s="36"/>
      <c r="H562" s="41"/>
    </row>
    <row r="563" spans="1:8" s="2" customFormat="1" ht="16.899999999999999" customHeight="1">
      <c r="A563" s="36"/>
      <c r="B563" s="41"/>
      <c r="C563" s="278" t="s">
        <v>21</v>
      </c>
      <c r="D563" s="278" t="s">
        <v>440</v>
      </c>
      <c r="E563" s="19" t="s">
        <v>21</v>
      </c>
      <c r="F563" s="279">
        <v>0</v>
      </c>
      <c r="G563" s="36"/>
      <c r="H563" s="41"/>
    </row>
    <row r="564" spans="1:8" s="2" customFormat="1" ht="16.899999999999999" customHeight="1">
      <c r="A564" s="36"/>
      <c r="B564" s="41"/>
      <c r="C564" s="278" t="s">
        <v>21</v>
      </c>
      <c r="D564" s="278" t="s">
        <v>1044</v>
      </c>
      <c r="E564" s="19" t="s">
        <v>21</v>
      </c>
      <c r="F564" s="279">
        <v>332.2</v>
      </c>
      <c r="G564" s="36"/>
      <c r="H564" s="41"/>
    </row>
    <row r="565" spans="1:8" s="2" customFormat="1" ht="16.899999999999999" customHeight="1">
      <c r="A565" s="36"/>
      <c r="B565" s="41"/>
      <c r="C565" s="278" t="s">
        <v>21</v>
      </c>
      <c r="D565" s="278" t="s">
        <v>1045</v>
      </c>
      <c r="E565" s="19" t="s">
        <v>21</v>
      </c>
      <c r="F565" s="279">
        <v>522.6</v>
      </c>
      <c r="G565" s="36"/>
      <c r="H565" s="41"/>
    </row>
    <row r="566" spans="1:8" s="2" customFormat="1" ht="16.899999999999999" customHeight="1">
      <c r="A566" s="36"/>
      <c r="B566" s="41"/>
      <c r="C566" s="278" t="s">
        <v>21</v>
      </c>
      <c r="D566" s="278" t="s">
        <v>1046</v>
      </c>
      <c r="E566" s="19" t="s">
        <v>21</v>
      </c>
      <c r="F566" s="279">
        <v>312.8</v>
      </c>
      <c r="G566" s="36"/>
      <c r="H566" s="41"/>
    </row>
    <row r="567" spans="1:8" s="2" customFormat="1" ht="16.899999999999999" customHeight="1">
      <c r="A567" s="36"/>
      <c r="B567" s="41"/>
      <c r="C567" s="278" t="s">
        <v>443</v>
      </c>
      <c r="D567" s="278" t="s">
        <v>188</v>
      </c>
      <c r="E567" s="19" t="s">
        <v>21</v>
      </c>
      <c r="F567" s="279">
        <v>2519.8000000000002</v>
      </c>
      <c r="G567" s="36"/>
      <c r="H567" s="41"/>
    </row>
    <row r="568" spans="1:8" s="2" customFormat="1" ht="16.899999999999999" customHeight="1">
      <c r="A568" s="36"/>
      <c r="B568" s="41"/>
      <c r="C568" s="274" t="s">
        <v>366</v>
      </c>
      <c r="D568" s="275" t="s">
        <v>367</v>
      </c>
      <c r="E568" s="276" t="s">
        <v>298</v>
      </c>
      <c r="F568" s="277">
        <v>1352.2</v>
      </c>
      <c r="G568" s="36"/>
      <c r="H568" s="41"/>
    </row>
    <row r="569" spans="1:8" s="2" customFormat="1" ht="16.899999999999999" customHeight="1">
      <c r="A569" s="36"/>
      <c r="B569" s="41"/>
      <c r="C569" s="278" t="s">
        <v>21</v>
      </c>
      <c r="D569" s="278" t="s">
        <v>436</v>
      </c>
      <c r="E569" s="19" t="s">
        <v>21</v>
      </c>
      <c r="F569" s="279">
        <v>0</v>
      </c>
      <c r="G569" s="36"/>
      <c r="H569" s="41"/>
    </row>
    <row r="570" spans="1:8" s="2" customFormat="1" ht="16.899999999999999" customHeight="1">
      <c r="A570" s="36"/>
      <c r="B570" s="41"/>
      <c r="C570" s="278" t="s">
        <v>21</v>
      </c>
      <c r="D570" s="278" t="s">
        <v>437</v>
      </c>
      <c r="E570" s="19" t="s">
        <v>21</v>
      </c>
      <c r="F570" s="279">
        <v>0</v>
      </c>
      <c r="G570" s="36"/>
      <c r="H570" s="41"/>
    </row>
    <row r="571" spans="1:8" s="2" customFormat="1" ht="16.899999999999999" customHeight="1">
      <c r="A571" s="36"/>
      <c r="B571" s="41"/>
      <c r="C571" s="278" t="s">
        <v>21</v>
      </c>
      <c r="D571" s="278" t="s">
        <v>1041</v>
      </c>
      <c r="E571" s="19" t="s">
        <v>21</v>
      </c>
      <c r="F571" s="279">
        <v>283.8</v>
      </c>
      <c r="G571" s="36"/>
      <c r="H571" s="41"/>
    </row>
    <row r="572" spans="1:8" s="2" customFormat="1" ht="16.899999999999999" customHeight="1">
      <c r="A572" s="36"/>
      <c r="B572" s="41"/>
      <c r="C572" s="278" t="s">
        <v>21</v>
      </c>
      <c r="D572" s="278" t="s">
        <v>1042</v>
      </c>
      <c r="E572" s="19" t="s">
        <v>21</v>
      </c>
      <c r="F572" s="279">
        <v>704.6</v>
      </c>
      <c r="G572" s="36"/>
      <c r="H572" s="41"/>
    </row>
    <row r="573" spans="1:8" s="2" customFormat="1" ht="16.899999999999999" customHeight="1">
      <c r="A573" s="36"/>
      <c r="B573" s="41"/>
      <c r="C573" s="278" t="s">
        <v>21</v>
      </c>
      <c r="D573" s="278" t="s">
        <v>1043</v>
      </c>
      <c r="E573" s="19" t="s">
        <v>21</v>
      </c>
      <c r="F573" s="279">
        <v>363.8</v>
      </c>
      <c r="G573" s="36"/>
      <c r="H573" s="41"/>
    </row>
    <row r="574" spans="1:8" s="2" customFormat="1" ht="16.899999999999999" customHeight="1">
      <c r="A574" s="36"/>
      <c r="B574" s="41"/>
      <c r="C574" s="278" t="s">
        <v>366</v>
      </c>
      <c r="D574" s="278" t="s">
        <v>428</v>
      </c>
      <c r="E574" s="19" t="s">
        <v>21</v>
      </c>
      <c r="F574" s="279">
        <v>1352.2</v>
      </c>
      <c r="G574" s="36"/>
      <c r="H574" s="41"/>
    </row>
    <row r="575" spans="1:8" s="2" customFormat="1" ht="16.899999999999999" customHeight="1">
      <c r="A575" s="36"/>
      <c r="B575" s="41"/>
      <c r="C575" s="280" t="s">
        <v>1579</v>
      </c>
      <c r="D575" s="36"/>
      <c r="E575" s="36"/>
      <c r="F575" s="36"/>
      <c r="G575" s="36"/>
      <c r="H575" s="41"/>
    </row>
    <row r="576" spans="1:8" s="2" customFormat="1" ht="16.899999999999999" customHeight="1">
      <c r="A576" s="36"/>
      <c r="B576" s="41"/>
      <c r="C576" s="278" t="s">
        <v>432</v>
      </c>
      <c r="D576" s="278" t="s">
        <v>1614</v>
      </c>
      <c r="E576" s="19" t="s">
        <v>298</v>
      </c>
      <c r="F576" s="279">
        <v>2519.8000000000002</v>
      </c>
      <c r="G576" s="36"/>
      <c r="H576" s="41"/>
    </row>
    <row r="577" spans="1:8" s="2" customFormat="1" ht="16.899999999999999" customHeight="1">
      <c r="A577" s="36"/>
      <c r="B577" s="41"/>
      <c r="C577" s="274" t="s">
        <v>369</v>
      </c>
      <c r="D577" s="275" t="s">
        <v>370</v>
      </c>
      <c r="E577" s="276" t="s">
        <v>298</v>
      </c>
      <c r="F577" s="277">
        <v>1167.5999999999999</v>
      </c>
      <c r="G577" s="36"/>
      <c r="H577" s="41"/>
    </row>
    <row r="578" spans="1:8" s="2" customFormat="1" ht="16.899999999999999" customHeight="1">
      <c r="A578" s="36"/>
      <c r="B578" s="41"/>
      <c r="C578" s="278" t="s">
        <v>21</v>
      </c>
      <c r="D578" s="278" t="s">
        <v>440</v>
      </c>
      <c r="E578" s="19" t="s">
        <v>21</v>
      </c>
      <c r="F578" s="279">
        <v>0</v>
      </c>
      <c r="G578" s="36"/>
      <c r="H578" s="41"/>
    </row>
    <row r="579" spans="1:8" s="2" customFormat="1" ht="16.899999999999999" customHeight="1">
      <c r="A579" s="36"/>
      <c r="B579" s="41"/>
      <c r="C579" s="278" t="s">
        <v>21</v>
      </c>
      <c r="D579" s="278" t="s">
        <v>1044</v>
      </c>
      <c r="E579" s="19" t="s">
        <v>21</v>
      </c>
      <c r="F579" s="279">
        <v>332.2</v>
      </c>
      <c r="G579" s="36"/>
      <c r="H579" s="41"/>
    </row>
    <row r="580" spans="1:8" s="2" customFormat="1" ht="16.899999999999999" customHeight="1">
      <c r="A580" s="36"/>
      <c r="B580" s="41"/>
      <c r="C580" s="278" t="s">
        <v>21</v>
      </c>
      <c r="D580" s="278" t="s">
        <v>1045</v>
      </c>
      <c r="E580" s="19" t="s">
        <v>21</v>
      </c>
      <c r="F580" s="279">
        <v>522.6</v>
      </c>
      <c r="G580" s="36"/>
      <c r="H580" s="41"/>
    </row>
    <row r="581" spans="1:8" s="2" customFormat="1" ht="16.899999999999999" customHeight="1">
      <c r="A581" s="36"/>
      <c r="B581" s="41"/>
      <c r="C581" s="278" t="s">
        <v>21</v>
      </c>
      <c r="D581" s="278" t="s">
        <v>1046</v>
      </c>
      <c r="E581" s="19" t="s">
        <v>21</v>
      </c>
      <c r="F581" s="279">
        <v>312.8</v>
      </c>
      <c r="G581" s="36"/>
      <c r="H581" s="41"/>
    </row>
    <row r="582" spans="1:8" s="2" customFormat="1" ht="16.899999999999999" customHeight="1">
      <c r="A582" s="36"/>
      <c r="B582" s="41"/>
      <c r="C582" s="278" t="s">
        <v>369</v>
      </c>
      <c r="D582" s="278" t="s">
        <v>428</v>
      </c>
      <c r="E582" s="19" t="s">
        <v>21</v>
      </c>
      <c r="F582" s="279">
        <v>1167.5999999999999</v>
      </c>
      <c r="G582" s="36"/>
      <c r="H582" s="41"/>
    </row>
    <row r="583" spans="1:8" s="2" customFormat="1" ht="16.899999999999999" customHeight="1">
      <c r="A583" s="36"/>
      <c r="B583" s="41"/>
      <c r="C583" s="280" t="s">
        <v>1579</v>
      </c>
      <c r="D583" s="36"/>
      <c r="E583" s="36"/>
      <c r="F583" s="36"/>
      <c r="G583" s="36"/>
      <c r="H583" s="41"/>
    </row>
    <row r="584" spans="1:8" s="2" customFormat="1" ht="16.899999999999999" customHeight="1">
      <c r="A584" s="36"/>
      <c r="B584" s="41"/>
      <c r="C584" s="278" t="s">
        <v>432</v>
      </c>
      <c r="D584" s="278" t="s">
        <v>1614</v>
      </c>
      <c r="E584" s="19" t="s">
        <v>298</v>
      </c>
      <c r="F584" s="279">
        <v>2519.8000000000002</v>
      </c>
      <c r="G584" s="36"/>
      <c r="H584" s="41"/>
    </row>
    <row r="585" spans="1:8" s="2" customFormat="1" ht="16.899999999999999" customHeight="1">
      <c r="A585" s="36"/>
      <c r="B585" s="41"/>
      <c r="C585" s="274" t="s">
        <v>373</v>
      </c>
      <c r="D585" s="275" t="s">
        <v>374</v>
      </c>
      <c r="E585" s="276" t="s">
        <v>298</v>
      </c>
      <c r="F585" s="277">
        <v>-969.1</v>
      </c>
      <c r="G585" s="36"/>
      <c r="H585" s="41"/>
    </row>
    <row r="586" spans="1:8" s="2" customFormat="1" ht="16.899999999999999" customHeight="1">
      <c r="A586" s="36"/>
      <c r="B586" s="41"/>
      <c r="C586" s="278" t="s">
        <v>21</v>
      </c>
      <c r="D586" s="278" t="s">
        <v>1047</v>
      </c>
      <c r="E586" s="19" t="s">
        <v>21</v>
      </c>
      <c r="F586" s="279">
        <v>0</v>
      </c>
      <c r="G586" s="36"/>
      <c r="H586" s="41"/>
    </row>
    <row r="587" spans="1:8" s="2" customFormat="1" ht="16.899999999999999" customHeight="1">
      <c r="A587" s="36"/>
      <c r="B587" s="41"/>
      <c r="C587" s="278" t="s">
        <v>373</v>
      </c>
      <c r="D587" s="278" t="s">
        <v>445</v>
      </c>
      <c r="E587" s="19" t="s">
        <v>21</v>
      </c>
      <c r="F587" s="279">
        <v>-969.1</v>
      </c>
      <c r="G587" s="36"/>
      <c r="H587" s="41"/>
    </row>
    <row r="588" spans="1:8" s="2" customFormat="1" ht="16.899999999999999" customHeight="1">
      <c r="A588" s="36"/>
      <c r="B588" s="41"/>
      <c r="C588" s="280" t="s">
        <v>1579</v>
      </c>
      <c r="D588" s="36"/>
      <c r="E588" s="36"/>
      <c r="F588" s="36"/>
      <c r="G588" s="36"/>
      <c r="H588" s="41"/>
    </row>
    <row r="589" spans="1:8" s="2" customFormat="1" ht="16.899999999999999" customHeight="1">
      <c r="A589" s="36"/>
      <c r="B589" s="41"/>
      <c r="C589" s="278" t="s">
        <v>432</v>
      </c>
      <c r="D589" s="278" t="s">
        <v>1614</v>
      </c>
      <c r="E589" s="19" t="s">
        <v>298</v>
      </c>
      <c r="F589" s="279">
        <v>2519.8000000000002</v>
      </c>
      <c r="G589" s="36"/>
      <c r="H589" s="41"/>
    </row>
    <row r="590" spans="1:8" s="2" customFormat="1" ht="16.899999999999999" customHeight="1">
      <c r="A590" s="36"/>
      <c r="B590" s="41"/>
      <c r="C590" s="278" t="s">
        <v>1032</v>
      </c>
      <c r="D590" s="278" t="s">
        <v>1644</v>
      </c>
      <c r="E590" s="19" t="s">
        <v>298</v>
      </c>
      <c r="F590" s="279">
        <v>969.1</v>
      </c>
      <c r="G590" s="36"/>
      <c r="H590" s="41"/>
    </row>
    <row r="591" spans="1:8" s="2" customFormat="1" ht="16.899999999999999" customHeight="1">
      <c r="A591" s="36"/>
      <c r="B591" s="41"/>
      <c r="C591" s="278" t="s">
        <v>334</v>
      </c>
      <c r="D591" s="278" t="s">
        <v>1599</v>
      </c>
      <c r="E591" s="19" t="s">
        <v>298</v>
      </c>
      <c r="F591" s="279">
        <v>2739.7</v>
      </c>
      <c r="G591" s="36"/>
      <c r="H591" s="41"/>
    </row>
    <row r="592" spans="1:8" s="2" customFormat="1" ht="16.899999999999999" customHeight="1">
      <c r="A592" s="36"/>
      <c r="B592" s="41"/>
      <c r="C592" s="274" t="s">
        <v>1090</v>
      </c>
      <c r="D592" s="275" t="s">
        <v>1645</v>
      </c>
      <c r="E592" s="276" t="s">
        <v>298</v>
      </c>
      <c r="F592" s="277">
        <v>59.98</v>
      </c>
      <c r="G592" s="36"/>
      <c r="H592" s="41"/>
    </row>
    <row r="593" spans="1:8" s="2" customFormat="1" ht="16.899999999999999" customHeight="1">
      <c r="A593" s="36"/>
      <c r="B593" s="41"/>
      <c r="C593" s="278" t="s">
        <v>21</v>
      </c>
      <c r="D593" s="278" t="s">
        <v>1086</v>
      </c>
      <c r="E593" s="19" t="s">
        <v>21</v>
      </c>
      <c r="F593" s="279">
        <v>0</v>
      </c>
      <c r="G593" s="36"/>
      <c r="H593" s="41"/>
    </row>
    <row r="594" spans="1:8" s="2" customFormat="1" ht="16.899999999999999" customHeight="1">
      <c r="A594" s="36"/>
      <c r="B594" s="41"/>
      <c r="C594" s="278" t="s">
        <v>21</v>
      </c>
      <c r="D594" s="278" t="s">
        <v>437</v>
      </c>
      <c r="E594" s="19" t="s">
        <v>21</v>
      </c>
      <c r="F594" s="279">
        <v>0</v>
      </c>
      <c r="G594" s="36"/>
      <c r="H594" s="41"/>
    </row>
    <row r="595" spans="1:8" s="2" customFormat="1" ht="16.899999999999999" customHeight="1">
      <c r="A595" s="36"/>
      <c r="B595" s="41"/>
      <c r="C595" s="278" t="s">
        <v>21</v>
      </c>
      <c r="D595" s="278" t="s">
        <v>1087</v>
      </c>
      <c r="E595" s="19" t="s">
        <v>21</v>
      </c>
      <c r="F595" s="279">
        <v>17.38</v>
      </c>
      <c r="G595" s="36"/>
      <c r="H595" s="41"/>
    </row>
    <row r="596" spans="1:8" s="2" customFormat="1" ht="16.899999999999999" customHeight="1">
      <c r="A596" s="36"/>
      <c r="B596" s="41"/>
      <c r="C596" s="278" t="s">
        <v>21</v>
      </c>
      <c r="D596" s="278" t="s">
        <v>1088</v>
      </c>
      <c r="E596" s="19" t="s">
        <v>21</v>
      </c>
      <c r="F596" s="279">
        <v>22.88</v>
      </c>
      <c r="G596" s="36"/>
      <c r="H596" s="41"/>
    </row>
    <row r="597" spans="1:8" s="2" customFormat="1" ht="16.899999999999999" customHeight="1">
      <c r="A597" s="36"/>
      <c r="B597" s="41"/>
      <c r="C597" s="278" t="s">
        <v>21</v>
      </c>
      <c r="D597" s="278" t="s">
        <v>1089</v>
      </c>
      <c r="E597" s="19" t="s">
        <v>21</v>
      </c>
      <c r="F597" s="279">
        <v>19.72</v>
      </c>
      <c r="G597" s="36"/>
      <c r="H597" s="41"/>
    </row>
    <row r="598" spans="1:8" s="2" customFormat="1" ht="16.899999999999999" customHeight="1">
      <c r="A598" s="36"/>
      <c r="B598" s="41"/>
      <c r="C598" s="278" t="s">
        <v>1090</v>
      </c>
      <c r="D598" s="278" t="s">
        <v>428</v>
      </c>
      <c r="E598" s="19" t="s">
        <v>21</v>
      </c>
      <c r="F598" s="279">
        <v>59.98</v>
      </c>
      <c r="G598" s="36"/>
      <c r="H598" s="41"/>
    </row>
    <row r="599" spans="1:8" s="2" customFormat="1" ht="16.899999999999999" customHeight="1">
      <c r="A599" s="36"/>
      <c r="B599" s="41"/>
      <c r="C599" s="274" t="s">
        <v>376</v>
      </c>
      <c r="D599" s="275" t="s">
        <v>377</v>
      </c>
      <c r="E599" s="276" t="s">
        <v>298</v>
      </c>
      <c r="F599" s="277">
        <v>111.41</v>
      </c>
      <c r="G599" s="36"/>
      <c r="H599" s="41"/>
    </row>
    <row r="600" spans="1:8" s="2" customFormat="1" ht="16.899999999999999" customHeight="1">
      <c r="A600" s="36"/>
      <c r="B600" s="41"/>
      <c r="C600" s="278" t="s">
        <v>21</v>
      </c>
      <c r="D600" s="278" t="s">
        <v>516</v>
      </c>
      <c r="E600" s="19" t="s">
        <v>21</v>
      </c>
      <c r="F600" s="279">
        <v>0</v>
      </c>
      <c r="G600" s="36"/>
      <c r="H600" s="41"/>
    </row>
    <row r="601" spans="1:8" s="2" customFormat="1" ht="16.899999999999999" customHeight="1">
      <c r="A601" s="36"/>
      <c r="B601" s="41"/>
      <c r="C601" s="278" t="s">
        <v>376</v>
      </c>
      <c r="D601" s="278" t="s">
        <v>517</v>
      </c>
      <c r="E601" s="19" t="s">
        <v>21</v>
      </c>
      <c r="F601" s="279">
        <v>111.41</v>
      </c>
      <c r="G601" s="36"/>
      <c r="H601" s="41"/>
    </row>
    <row r="602" spans="1:8" s="2" customFormat="1" ht="16.899999999999999" customHeight="1">
      <c r="A602" s="36"/>
      <c r="B602" s="41"/>
      <c r="C602" s="280" t="s">
        <v>1579</v>
      </c>
      <c r="D602" s="36"/>
      <c r="E602" s="36"/>
      <c r="F602" s="36"/>
      <c r="G602" s="36"/>
      <c r="H602" s="41"/>
    </row>
    <row r="603" spans="1:8" s="2" customFormat="1" ht="16.899999999999999" customHeight="1">
      <c r="A603" s="36"/>
      <c r="B603" s="41"/>
      <c r="C603" s="278" t="s">
        <v>1070</v>
      </c>
      <c r="D603" s="278" t="s">
        <v>1642</v>
      </c>
      <c r="E603" s="19" t="s">
        <v>131</v>
      </c>
      <c r="F603" s="279">
        <v>450.267</v>
      </c>
      <c r="G603" s="36"/>
      <c r="H603" s="41"/>
    </row>
    <row r="604" spans="1:8" s="2" customFormat="1" ht="16.899999999999999" customHeight="1">
      <c r="A604" s="36"/>
      <c r="B604" s="41"/>
      <c r="C604" s="278" t="s">
        <v>328</v>
      </c>
      <c r="D604" s="278" t="s">
        <v>1598</v>
      </c>
      <c r="E604" s="19" t="s">
        <v>298</v>
      </c>
      <c r="F604" s="279">
        <v>111.41</v>
      </c>
      <c r="G604" s="36"/>
      <c r="H604" s="41"/>
    </row>
    <row r="605" spans="1:8" s="2" customFormat="1" ht="16.899999999999999" customHeight="1">
      <c r="A605" s="36"/>
      <c r="B605" s="41"/>
      <c r="C605" s="278" t="s">
        <v>334</v>
      </c>
      <c r="D605" s="278" t="s">
        <v>1599</v>
      </c>
      <c r="E605" s="19" t="s">
        <v>298</v>
      </c>
      <c r="F605" s="279">
        <v>2739.7</v>
      </c>
      <c r="G605" s="36"/>
      <c r="H605" s="41"/>
    </row>
    <row r="606" spans="1:8" s="2" customFormat="1" ht="16.899999999999999" customHeight="1">
      <c r="A606" s="36"/>
      <c r="B606" s="41"/>
      <c r="C606" s="278" t="s">
        <v>339</v>
      </c>
      <c r="D606" s="278" t="s">
        <v>1600</v>
      </c>
      <c r="E606" s="19" t="s">
        <v>298</v>
      </c>
      <c r="F606" s="279">
        <v>111.41</v>
      </c>
      <c r="G606" s="36"/>
      <c r="H606" s="41"/>
    </row>
    <row r="607" spans="1:8" s="2" customFormat="1" ht="16.899999999999999" customHeight="1">
      <c r="A607" s="36"/>
      <c r="B607" s="41"/>
      <c r="C607" s="274" t="s">
        <v>379</v>
      </c>
      <c r="D607" s="275" t="s">
        <v>380</v>
      </c>
      <c r="E607" s="276" t="s">
        <v>298</v>
      </c>
      <c r="F607" s="277">
        <v>40.950000000000003</v>
      </c>
      <c r="G607" s="36"/>
      <c r="H607" s="41"/>
    </row>
    <row r="608" spans="1:8" s="2" customFormat="1" ht="16.899999999999999" customHeight="1">
      <c r="A608" s="36"/>
      <c r="B608" s="41"/>
      <c r="C608" s="278" t="s">
        <v>379</v>
      </c>
      <c r="D608" s="278" t="s">
        <v>1063</v>
      </c>
      <c r="E608" s="19" t="s">
        <v>21</v>
      </c>
      <c r="F608" s="279">
        <v>40.950000000000003</v>
      </c>
      <c r="G608" s="36"/>
      <c r="H608" s="41"/>
    </row>
    <row r="609" spans="1:8" s="2" customFormat="1" ht="16.899999999999999" customHeight="1">
      <c r="A609" s="36"/>
      <c r="B609" s="41"/>
      <c r="C609" s="280" t="s">
        <v>1579</v>
      </c>
      <c r="D609" s="36"/>
      <c r="E609" s="36"/>
      <c r="F609" s="36"/>
      <c r="G609" s="36"/>
      <c r="H609" s="41"/>
    </row>
    <row r="610" spans="1:8" s="2" customFormat="1" ht="16.899999999999999" customHeight="1">
      <c r="A610" s="36"/>
      <c r="B610" s="41"/>
      <c r="C610" s="278" t="s">
        <v>480</v>
      </c>
      <c r="D610" s="278" t="s">
        <v>1603</v>
      </c>
      <c r="E610" s="19" t="s">
        <v>131</v>
      </c>
      <c r="F610" s="279">
        <v>273</v>
      </c>
      <c r="G610" s="36"/>
      <c r="H610" s="41"/>
    </row>
    <row r="611" spans="1:8" s="2" customFormat="1" ht="16.899999999999999" customHeight="1">
      <c r="A611" s="36"/>
      <c r="B611" s="41"/>
      <c r="C611" s="278" t="s">
        <v>334</v>
      </c>
      <c r="D611" s="278" t="s">
        <v>1599</v>
      </c>
      <c r="E611" s="19" t="s">
        <v>298</v>
      </c>
      <c r="F611" s="279">
        <v>2739.7</v>
      </c>
      <c r="G611" s="36"/>
      <c r="H611" s="41"/>
    </row>
    <row r="612" spans="1:8" s="2" customFormat="1" ht="16.899999999999999" customHeight="1">
      <c r="A612" s="36"/>
      <c r="B612" s="41"/>
      <c r="C612" s="278" t="s">
        <v>454</v>
      </c>
      <c r="D612" s="278" t="s">
        <v>455</v>
      </c>
      <c r="E612" s="19" t="s">
        <v>298</v>
      </c>
      <c r="F612" s="279">
        <v>108.49</v>
      </c>
      <c r="G612" s="36"/>
      <c r="H612" s="41"/>
    </row>
    <row r="613" spans="1:8" s="2" customFormat="1" ht="16.899999999999999" customHeight="1">
      <c r="A613" s="36"/>
      <c r="B613" s="41"/>
      <c r="C613" s="278" t="s">
        <v>1070</v>
      </c>
      <c r="D613" s="278" t="s">
        <v>1642</v>
      </c>
      <c r="E613" s="19" t="s">
        <v>131</v>
      </c>
      <c r="F613" s="279">
        <v>450.267</v>
      </c>
      <c r="G613" s="36"/>
      <c r="H613" s="41"/>
    </row>
    <row r="614" spans="1:8" s="2" customFormat="1" ht="16.899999999999999" customHeight="1">
      <c r="A614" s="36"/>
      <c r="B614" s="41"/>
      <c r="C614" s="274" t="s">
        <v>382</v>
      </c>
      <c r="D614" s="275" t="s">
        <v>383</v>
      </c>
      <c r="E614" s="276" t="s">
        <v>298</v>
      </c>
      <c r="F614" s="277">
        <v>67.540000000000006</v>
      </c>
      <c r="G614" s="36"/>
      <c r="H614" s="41"/>
    </row>
    <row r="615" spans="1:8" s="2" customFormat="1" ht="16.899999999999999" customHeight="1">
      <c r="A615" s="36"/>
      <c r="B615" s="41"/>
      <c r="C615" s="278" t="s">
        <v>21</v>
      </c>
      <c r="D615" s="278" t="s">
        <v>510</v>
      </c>
      <c r="E615" s="19" t="s">
        <v>21</v>
      </c>
      <c r="F615" s="279">
        <v>0</v>
      </c>
      <c r="G615" s="36"/>
      <c r="H615" s="41"/>
    </row>
    <row r="616" spans="1:8" s="2" customFormat="1" ht="16.899999999999999" customHeight="1">
      <c r="A616" s="36"/>
      <c r="B616" s="41"/>
      <c r="C616" s="278" t="s">
        <v>21</v>
      </c>
      <c r="D616" s="278" t="s">
        <v>1074</v>
      </c>
      <c r="E616" s="19" t="s">
        <v>21</v>
      </c>
      <c r="F616" s="279">
        <v>20.46</v>
      </c>
      <c r="G616" s="36"/>
      <c r="H616" s="41"/>
    </row>
    <row r="617" spans="1:8" s="2" customFormat="1" ht="16.899999999999999" customHeight="1">
      <c r="A617" s="36"/>
      <c r="B617" s="41"/>
      <c r="C617" s="278" t="s">
        <v>21</v>
      </c>
      <c r="D617" s="278" t="s">
        <v>1075</v>
      </c>
      <c r="E617" s="19" t="s">
        <v>21</v>
      </c>
      <c r="F617" s="279">
        <v>30.42</v>
      </c>
      <c r="G617" s="36"/>
      <c r="H617" s="41"/>
    </row>
    <row r="618" spans="1:8" s="2" customFormat="1" ht="16.899999999999999" customHeight="1">
      <c r="A618" s="36"/>
      <c r="B618" s="41"/>
      <c r="C618" s="278" t="s">
        <v>21</v>
      </c>
      <c r="D618" s="278" t="s">
        <v>1076</v>
      </c>
      <c r="E618" s="19" t="s">
        <v>21</v>
      </c>
      <c r="F618" s="279">
        <v>16.66</v>
      </c>
      <c r="G618" s="36"/>
      <c r="H618" s="41"/>
    </row>
    <row r="619" spans="1:8" s="2" customFormat="1" ht="16.899999999999999" customHeight="1">
      <c r="A619" s="36"/>
      <c r="B619" s="41"/>
      <c r="C619" s="278" t="s">
        <v>382</v>
      </c>
      <c r="D619" s="278" t="s">
        <v>188</v>
      </c>
      <c r="E619" s="19" t="s">
        <v>21</v>
      </c>
      <c r="F619" s="279">
        <v>67.540000000000006</v>
      </c>
      <c r="G619" s="36"/>
      <c r="H619" s="41"/>
    </row>
    <row r="620" spans="1:8" s="2" customFormat="1" ht="16.899999999999999" customHeight="1">
      <c r="A620" s="36"/>
      <c r="B620" s="41"/>
      <c r="C620" s="280" t="s">
        <v>1579</v>
      </c>
      <c r="D620" s="36"/>
      <c r="E620" s="36"/>
      <c r="F620" s="36"/>
      <c r="G620" s="36"/>
      <c r="H620" s="41"/>
    </row>
    <row r="621" spans="1:8" s="2" customFormat="1" ht="16.899999999999999" customHeight="1">
      <c r="A621" s="36"/>
      <c r="B621" s="41"/>
      <c r="C621" s="278" t="s">
        <v>1070</v>
      </c>
      <c r="D621" s="278" t="s">
        <v>1642</v>
      </c>
      <c r="E621" s="19" t="s">
        <v>131</v>
      </c>
      <c r="F621" s="279">
        <v>450.267</v>
      </c>
      <c r="G621" s="36"/>
      <c r="H621" s="41"/>
    </row>
    <row r="622" spans="1:8" s="2" customFormat="1" ht="16.899999999999999" customHeight="1">
      <c r="A622" s="36"/>
      <c r="B622" s="41"/>
      <c r="C622" s="278" t="s">
        <v>334</v>
      </c>
      <c r="D622" s="278" t="s">
        <v>1599</v>
      </c>
      <c r="E622" s="19" t="s">
        <v>298</v>
      </c>
      <c r="F622" s="279">
        <v>2739.7</v>
      </c>
      <c r="G622" s="36"/>
      <c r="H622" s="41"/>
    </row>
    <row r="623" spans="1:8" s="2" customFormat="1" ht="16.899999999999999" customHeight="1">
      <c r="A623" s="36"/>
      <c r="B623" s="41"/>
      <c r="C623" s="278" t="s">
        <v>454</v>
      </c>
      <c r="D623" s="278" t="s">
        <v>455</v>
      </c>
      <c r="E623" s="19" t="s">
        <v>298</v>
      </c>
      <c r="F623" s="279">
        <v>108.49</v>
      </c>
      <c r="G623" s="36"/>
      <c r="H623" s="41"/>
    </row>
    <row r="624" spans="1:8" s="2" customFormat="1" ht="16.899999999999999" customHeight="1">
      <c r="A624" s="36"/>
      <c r="B624" s="41"/>
      <c r="C624" s="274" t="s">
        <v>300</v>
      </c>
      <c r="D624" s="275" t="s">
        <v>301</v>
      </c>
      <c r="E624" s="276" t="s">
        <v>298</v>
      </c>
      <c r="F624" s="277">
        <v>219.9</v>
      </c>
      <c r="G624" s="36"/>
      <c r="H624" s="41"/>
    </row>
    <row r="625" spans="1:8" s="2" customFormat="1" ht="16.899999999999999" customHeight="1">
      <c r="A625" s="36"/>
      <c r="B625" s="41"/>
      <c r="C625" s="278" t="s">
        <v>21</v>
      </c>
      <c r="D625" s="278" t="s">
        <v>311</v>
      </c>
      <c r="E625" s="19" t="s">
        <v>21</v>
      </c>
      <c r="F625" s="279">
        <v>0</v>
      </c>
      <c r="G625" s="36"/>
      <c r="H625" s="41"/>
    </row>
    <row r="626" spans="1:8" s="2" customFormat="1" ht="16.899999999999999" customHeight="1">
      <c r="A626" s="36"/>
      <c r="B626" s="41"/>
      <c r="C626" s="278" t="s">
        <v>21</v>
      </c>
      <c r="D626" s="278" t="s">
        <v>1024</v>
      </c>
      <c r="E626" s="19" t="s">
        <v>21</v>
      </c>
      <c r="F626" s="279">
        <v>61.6</v>
      </c>
      <c r="G626" s="36"/>
      <c r="H626" s="41"/>
    </row>
    <row r="627" spans="1:8" s="2" customFormat="1" ht="16.899999999999999" customHeight="1">
      <c r="A627" s="36"/>
      <c r="B627" s="41"/>
      <c r="C627" s="278" t="s">
        <v>21</v>
      </c>
      <c r="D627" s="278" t="s">
        <v>1025</v>
      </c>
      <c r="E627" s="19" t="s">
        <v>21</v>
      </c>
      <c r="F627" s="279">
        <v>98.8</v>
      </c>
      <c r="G627" s="36"/>
      <c r="H627" s="41"/>
    </row>
    <row r="628" spans="1:8" s="2" customFormat="1" ht="16.899999999999999" customHeight="1">
      <c r="A628" s="36"/>
      <c r="B628" s="41"/>
      <c r="C628" s="278" t="s">
        <v>21</v>
      </c>
      <c r="D628" s="278" t="s">
        <v>1026</v>
      </c>
      <c r="E628" s="19" t="s">
        <v>21</v>
      </c>
      <c r="F628" s="279">
        <v>59.5</v>
      </c>
      <c r="G628" s="36"/>
      <c r="H628" s="41"/>
    </row>
    <row r="629" spans="1:8" s="2" customFormat="1" ht="16.899999999999999" customHeight="1">
      <c r="A629" s="36"/>
      <c r="B629" s="41"/>
      <c r="C629" s="278" t="s">
        <v>300</v>
      </c>
      <c r="D629" s="278" t="s">
        <v>188</v>
      </c>
      <c r="E629" s="19" t="s">
        <v>21</v>
      </c>
      <c r="F629" s="279">
        <v>219.9</v>
      </c>
      <c r="G629" s="36"/>
      <c r="H629" s="41"/>
    </row>
    <row r="630" spans="1:8" s="2" customFormat="1" ht="16.899999999999999" customHeight="1">
      <c r="A630" s="36"/>
      <c r="B630" s="41"/>
      <c r="C630" s="280" t="s">
        <v>1579</v>
      </c>
      <c r="D630" s="36"/>
      <c r="E630" s="36"/>
      <c r="F630" s="36"/>
      <c r="G630" s="36"/>
      <c r="H630" s="41"/>
    </row>
    <row r="631" spans="1:8" s="2" customFormat="1" ht="16.899999999999999" customHeight="1">
      <c r="A631" s="36"/>
      <c r="B631" s="41"/>
      <c r="C631" s="278" t="s">
        <v>307</v>
      </c>
      <c r="D631" s="278" t="s">
        <v>1596</v>
      </c>
      <c r="E631" s="19" t="s">
        <v>131</v>
      </c>
      <c r="F631" s="279">
        <v>1099.5</v>
      </c>
      <c r="G631" s="36"/>
      <c r="H631" s="41"/>
    </row>
    <row r="632" spans="1:8" s="2" customFormat="1" ht="16.899999999999999" customHeight="1">
      <c r="A632" s="36"/>
      <c r="B632" s="41"/>
      <c r="C632" s="278" t="s">
        <v>1070</v>
      </c>
      <c r="D632" s="278" t="s">
        <v>1642</v>
      </c>
      <c r="E632" s="19" t="s">
        <v>131</v>
      </c>
      <c r="F632" s="279">
        <v>450.267</v>
      </c>
      <c r="G632" s="36"/>
      <c r="H632" s="41"/>
    </row>
    <row r="633" spans="1:8" s="2" customFormat="1" ht="16.899999999999999" customHeight="1">
      <c r="A633" s="36"/>
      <c r="B633" s="41"/>
      <c r="C633" s="274" t="s">
        <v>386</v>
      </c>
      <c r="D633" s="275" t="s">
        <v>387</v>
      </c>
      <c r="E633" s="276" t="s">
        <v>298</v>
      </c>
      <c r="F633" s="277">
        <v>1550.7</v>
      </c>
      <c r="G633" s="36"/>
      <c r="H633" s="41"/>
    </row>
    <row r="634" spans="1:8" s="2" customFormat="1" ht="16.899999999999999" customHeight="1">
      <c r="A634" s="36"/>
      <c r="B634" s="41"/>
      <c r="C634" s="278" t="s">
        <v>21</v>
      </c>
      <c r="D634" s="278" t="s">
        <v>403</v>
      </c>
      <c r="E634" s="19" t="s">
        <v>21</v>
      </c>
      <c r="F634" s="279">
        <v>0</v>
      </c>
      <c r="G634" s="36"/>
      <c r="H634" s="41"/>
    </row>
    <row r="635" spans="1:8" s="2" customFormat="1" ht="16.899999999999999" customHeight="1">
      <c r="A635" s="36"/>
      <c r="B635" s="41"/>
      <c r="C635" s="278" t="s">
        <v>21</v>
      </c>
      <c r="D635" s="278" t="s">
        <v>1028</v>
      </c>
      <c r="E635" s="19" t="s">
        <v>21</v>
      </c>
      <c r="F635" s="279">
        <v>433.4</v>
      </c>
      <c r="G635" s="36"/>
      <c r="H635" s="41"/>
    </row>
    <row r="636" spans="1:8" s="2" customFormat="1" ht="16.899999999999999" customHeight="1">
      <c r="A636" s="36"/>
      <c r="B636" s="41"/>
      <c r="C636" s="278" t="s">
        <v>21</v>
      </c>
      <c r="D636" s="278" t="s">
        <v>1029</v>
      </c>
      <c r="E636" s="19" t="s">
        <v>21</v>
      </c>
      <c r="F636" s="279">
        <v>683.8</v>
      </c>
      <c r="G636" s="36"/>
      <c r="H636" s="41"/>
    </row>
    <row r="637" spans="1:8" s="2" customFormat="1" ht="16.899999999999999" customHeight="1">
      <c r="A637" s="36"/>
      <c r="B637" s="41"/>
      <c r="C637" s="278" t="s">
        <v>21</v>
      </c>
      <c r="D637" s="278" t="s">
        <v>1030</v>
      </c>
      <c r="E637" s="19" t="s">
        <v>21</v>
      </c>
      <c r="F637" s="279">
        <v>433.5</v>
      </c>
      <c r="G637" s="36"/>
      <c r="H637" s="41"/>
    </row>
    <row r="638" spans="1:8" s="2" customFormat="1" ht="16.899999999999999" customHeight="1">
      <c r="A638" s="36"/>
      <c r="B638" s="41"/>
      <c r="C638" s="278" t="s">
        <v>386</v>
      </c>
      <c r="D638" s="278" t="s">
        <v>188</v>
      </c>
      <c r="E638" s="19" t="s">
        <v>21</v>
      </c>
      <c r="F638" s="279">
        <v>1550.7</v>
      </c>
      <c r="G638" s="36"/>
      <c r="H638" s="41"/>
    </row>
    <row r="639" spans="1:8" s="2" customFormat="1" ht="16.899999999999999" customHeight="1">
      <c r="A639" s="36"/>
      <c r="B639" s="41"/>
      <c r="C639" s="280" t="s">
        <v>1579</v>
      </c>
      <c r="D639" s="36"/>
      <c r="E639" s="36"/>
      <c r="F639" s="36"/>
      <c r="G639" s="36"/>
      <c r="H639" s="41"/>
    </row>
    <row r="640" spans="1:8" s="2" customFormat="1" ht="16.899999999999999" customHeight="1">
      <c r="A640" s="36"/>
      <c r="B640" s="41"/>
      <c r="C640" s="278" t="s">
        <v>318</v>
      </c>
      <c r="D640" s="278" t="s">
        <v>1597</v>
      </c>
      <c r="E640" s="19" t="s">
        <v>298</v>
      </c>
      <c r="F640" s="279">
        <v>1550.7</v>
      </c>
      <c r="G640" s="36"/>
      <c r="H640" s="41"/>
    </row>
    <row r="641" spans="1:8" s="2" customFormat="1" ht="16.899999999999999" customHeight="1">
      <c r="A641" s="36"/>
      <c r="B641" s="41"/>
      <c r="C641" s="278" t="s">
        <v>412</v>
      </c>
      <c r="D641" s="278" t="s">
        <v>1615</v>
      </c>
      <c r="E641" s="19" t="s">
        <v>298</v>
      </c>
      <c r="F641" s="279">
        <v>3101.4</v>
      </c>
      <c r="G641" s="36"/>
      <c r="H641" s="41"/>
    </row>
    <row r="642" spans="1:8" s="2" customFormat="1" ht="16.899999999999999" customHeight="1">
      <c r="A642" s="36"/>
      <c r="B642" s="41"/>
      <c r="C642" s="278" t="s">
        <v>334</v>
      </c>
      <c r="D642" s="278" t="s">
        <v>1599</v>
      </c>
      <c r="E642" s="19" t="s">
        <v>298</v>
      </c>
      <c r="F642" s="279">
        <v>2739.7</v>
      </c>
      <c r="G642" s="36"/>
      <c r="H642" s="41"/>
    </row>
    <row r="643" spans="1:8" s="2" customFormat="1" ht="16.899999999999999" customHeight="1">
      <c r="A643" s="36"/>
      <c r="B643" s="41"/>
      <c r="C643" s="278" t="s">
        <v>432</v>
      </c>
      <c r="D643" s="278" t="s">
        <v>1614</v>
      </c>
      <c r="E643" s="19" t="s">
        <v>298</v>
      </c>
      <c r="F643" s="279">
        <v>2519.8000000000002</v>
      </c>
      <c r="G643" s="36"/>
      <c r="H643" s="41"/>
    </row>
    <row r="644" spans="1:8" s="2" customFormat="1" ht="16.899999999999999" customHeight="1">
      <c r="A644" s="36"/>
      <c r="B644" s="41"/>
      <c r="C644" s="274" t="s">
        <v>538</v>
      </c>
      <c r="D644" s="275" t="s">
        <v>1619</v>
      </c>
      <c r="E644" s="276" t="s">
        <v>298</v>
      </c>
      <c r="F644" s="277">
        <v>155.02000000000001</v>
      </c>
      <c r="G644" s="36"/>
      <c r="H644" s="41"/>
    </row>
    <row r="645" spans="1:8" s="2" customFormat="1" ht="16.899999999999999" customHeight="1">
      <c r="A645" s="36"/>
      <c r="B645" s="41"/>
      <c r="C645" s="278" t="s">
        <v>21</v>
      </c>
      <c r="D645" s="278" t="s">
        <v>535</v>
      </c>
      <c r="E645" s="19" t="s">
        <v>21</v>
      </c>
      <c r="F645" s="279">
        <v>0</v>
      </c>
      <c r="G645" s="36"/>
      <c r="H645" s="41"/>
    </row>
    <row r="646" spans="1:8" s="2" customFormat="1" ht="16.899999999999999" customHeight="1">
      <c r="A646" s="36"/>
      <c r="B646" s="41"/>
      <c r="C646" s="278" t="s">
        <v>21</v>
      </c>
      <c r="D646" s="278" t="s">
        <v>437</v>
      </c>
      <c r="E646" s="19" t="s">
        <v>21</v>
      </c>
      <c r="F646" s="279">
        <v>0</v>
      </c>
      <c r="G646" s="36"/>
      <c r="H646" s="41"/>
    </row>
    <row r="647" spans="1:8" s="2" customFormat="1" ht="16.899999999999999" customHeight="1">
      <c r="A647" s="36"/>
      <c r="B647" s="41"/>
      <c r="C647" s="278" t="s">
        <v>21</v>
      </c>
      <c r="D647" s="278" t="s">
        <v>1125</v>
      </c>
      <c r="E647" s="19" t="s">
        <v>21</v>
      </c>
      <c r="F647" s="279">
        <v>38.28</v>
      </c>
      <c r="G647" s="36"/>
      <c r="H647" s="41"/>
    </row>
    <row r="648" spans="1:8" s="2" customFormat="1" ht="16.899999999999999" customHeight="1">
      <c r="A648" s="36"/>
      <c r="B648" s="41"/>
      <c r="C648" s="278" t="s">
        <v>21</v>
      </c>
      <c r="D648" s="278" t="s">
        <v>1126</v>
      </c>
      <c r="E648" s="19" t="s">
        <v>21</v>
      </c>
      <c r="F648" s="279">
        <v>72.540000000000006</v>
      </c>
      <c r="G648" s="36"/>
      <c r="H648" s="41"/>
    </row>
    <row r="649" spans="1:8" s="2" customFormat="1" ht="16.899999999999999" customHeight="1">
      <c r="A649" s="36"/>
      <c r="B649" s="41"/>
      <c r="C649" s="278" t="s">
        <v>21</v>
      </c>
      <c r="D649" s="278" t="s">
        <v>1127</v>
      </c>
      <c r="E649" s="19" t="s">
        <v>21</v>
      </c>
      <c r="F649" s="279">
        <v>44.2</v>
      </c>
      <c r="G649" s="36"/>
      <c r="H649" s="41"/>
    </row>
    <row r="650" spans="1:8" s="2" customFormat="1" ht="16.899999999999999" customHeight="1">
      <c r="A650" s="36"/>
      <c r="B650" s="41"/>
      <c r="C650" s="278" t="s">
        <v>538</v>
      </c>
      <c r="D650" s="278" t="s">
        <v>428</v>
      </c>
      <c r="E650" s="19" t="s">
        <v>21</v>
      </c>
      <c r="F650" s="279">
        <v>155.02000000000001</v>
      </c>
      <c r="G650" s="36"/>
      <c r="H650" s="41"/>
    </row>
    <row r="651" spans="1:8" s="2" customFormat="1" ht="16.899999999999999" customHeight="1">
      <c r="A651" s="36"/>
      <c r="B651" s="41"/>
      <c r="C651" s="274" t="s">
        <v>559</v>
      </c>
      <c r="D651" s="275" t="s">
        <v>1620</v>
      </c>
      <c r="E651" s="276" t="s">
        <v>298</v>
      </c>
      <c r="F651" s="277">
        <v>71.320999999999998</v>
      </c>
      <c r="G651" s="36"/>
      <c r="H651" s="41"/>
    </row>
    <row r="652" spans="1:8" s="2" customFormat="1" ht="16.899999999999999" customHeight="1">
      <c r="A652" s="36"/>
      <c r="B652" s="41"/>
      <c r="C652" s="278" t="s">
        <v>559</v>
      </c>
      <c r="D652" s="278" t="s">
        <v>1138</v>
      </c>
      <c r="E652" s="19" t="s">
        <v>21</v>
      </c>
      <c r="F652" s="279">
        <v>71.320999999999998</v>
      </c>
      <c r="G652" s="36"/>
      <c r="H652" s="41"/>
    </row>
    <row r="653" spans="1:8" s="2" customFormat="1" ht="16.899999999999999" customHeight="1">
      <c r="A653" s="36"/>
      <c r="B653" s="41"/>
      <c r="C653" s="274" t="s">
        <v>1621</v>
      </c>
      <c r="D653" s="275" t="s">
        <v>1622</v>
      </c>
      <c r="E653" s="276" t="s">
        <v>1623</v>
      </c>
      <c r="F653" s="277">
        <v>13020</v>
      </c>
      <c r="G653" s="36"/>
      <c r="H653" s="41"/>
    </row>
    <row r="654" spans="1:8" s="2" customFormat="1" ht="26.45" customHeight="1">
      <c r="A654" s="36"/>
      <c r="B654" s="41"/>
      <c r="C654" s="273" t="s">
        <v>1646</v>
      </c>
      <c r="D654" s="273" t="s">
        <v>102</v>
      </c>
      <c r="E654" s="36"/>
      <c r="F654" s="36"/>
      <c r="G654" s="36"/>
      <c r="H654" s="41"/>
    </row>
    <row r="655" spans="1:8" s="2" customFormat="1" ht="16.899999999999999" customHeight="1">
      <c r="A655" s="36"/>
      <c r="B655" s="41"/>
      <c r="C655" s="274" t="s">
        <v>596</v>
      </c>
      <c r="D655" s="275" t="s">
        <v>597</v>
      </c>
      <c r="E655" s="276" t="s">
        <v>294</v>
      </c>
      <c r="F655" s="277">
        <v>39.6</v>
      </c>
      <c r="G655" s="36"/>
      <c r="H655" s="41"/>
    </row>
    <row r="656" spans="1:8" s="2" customFormat="1" ht="16.899999999999999" customHeight="1">
      <c r="A656" s="36"/>
      <c r="B656" s="41"/>
      <c r="C656" s="278" t="s">
        <v>21</v>
      </c>
      <c r="D656" s="278" t="s">
        <v>647</v>
      </c>
      <c r="E656" s="19" t="s">
        <v>21</v>
      </c>
      <c r="F656" s="279">
        <v>0</v>
      </c>
      <c r="G656" s="36"/>
      <c r="H656" s="41"/>
    </row>
    <row r="657" spans="1:8" s="2" customFormat="1" ht="16.899999999999999" customHeight="1">
      <c r="A657" s="36"/>
      <c r="B657" s="41"/>
      <c r="C657" s="278" t="s">
        <v>21</v>
      </c>
      <c r="D657" s="278" t="s">
        <v>1178</v>
      </c>
      <c r="E657" s="19" t="s">
        <v>21</v>
      </c>
      <c r="F657" s="279">
        <v>0</v>
      </c>
      <c r="G657" s="36"/>
      <c r="H657" s="41"/>
    </row>
    <row r="658" spans="1:8" s="2" customFormat="1" ht="16.899999999999999" customHeight="1">
      <c r="A658" s="36"/>
      <c r="B658" s="41"/>
      <c r="C658" s="278" t="s">
        <v>21</v>
      </c>
      <c r="D658" s="278" t="s">
        <v>21</v>
      </c>
      <c r="E658" s="19" t="s">
        <v>21</v>
      </c>
      <c r="F658" s="279">
        <v>0</v>
      </c>
      <c r="G658" s="36"/>
      <c r="H658" s="41"/>
    </row>
    <row r="659" spans="1:8" s="2" customFormat="1" ht="16.899999999999999" customHeight="1">
      <c r="A659" s="36"/>
      <c r="B659" s="41"/>
      <c r="C659" s="278" t="s">
        <v>21</v>
      </c>
      <c r="D659" s="278" t="s">
        <v>1179</v>
      </c>
      <c r="E659" s="19" t="s">
        <v>21</v>
      </c>
      <c r="F659" s="279">
        <v>0</v>
      </c>
      <c r="G659" s="36"/>
      <c r="H659" s="41"/>
    </row>
    <row r="660" spans="1:8" s="2" customFormat="1" ht="16.899999999999999" customHeight="1">
      <c r="A660" s="36"/>
      <c r="B660" s="41"/>
      <c r="C660" s="278" t="s">
        <v>21</v>
      </c>
      <c r="D660" s="278" t="s">
        <v>1180</v>
      </c>
      <c r="E660" s="19" t="s">
        <v>21</v>
      </c>
      <c r="F660" s="279">
        <v>39.6</v>
      </c>
      <c r="G660" s="36"/>
      <c r="H660" s="41"/>
    </row>
    <row r="661" spans="1:8" s="2" customFormat="1" ht="16.899999999999999" customHeight="1">
      <c r="A661" s="36"/>
      <c r="B661" s="41"/>
      <c r="C661" s="278" t="s">
        <v>596</v>
      </c>
      <c r="D661" s="278" t="s">
        <v>188</v>
      </c>
      <c r="E661" s="19" t="s">
        <v>21</v>
      </c>
      <c r="F661" s="279">
        <v>39.6</v>
      </c>
      <c r="G661" s="36"/>
      <c r="H661" s="41"/>
    </row>
    <row r="662" spans="1:8" s="2" customFormat="1" ht="16.899999999999999" customHeight="1">
      <c r="A662" s="36"/>
      <c r="B662" s="41"/>
      <c r="C662" s="280" t="s">
        <v>1579</v>
      </c>
      <c r="D662" s="36"/>
      <c r="E662" s="36"/>
      <c r="F662" s="36"/>
      <c r="G662" s="36"/>
      <c r="H662" s="41"/>
    </row>
    <row r="663" spans="1:8" s="2" customFormat="1" ht="16.899999999999999" customHeight="1">
      <c r="A663" s="36"/>
      <c r="B663" s="41"/>
      <c r="C663" s="278" t="s">
        <v>644</v>
      </c>
      <c r="D663" s="278" t="s">
        <v>645</v>
      </c>
      <c r="E663" s="19" t="s">
        <v>294</v>
      </c>
      <c r="F663" s="279">
        <v>39.6</v>
      </c>
      <c r="G663" s="36"/>
      <c r="H663" s="41"/>
    </row>
    <row r="664" spans="1:8" s="2" customFormat="1" ht="16.899999999999999" customHeight="1">
      <c r="A664" s="36"/>
      <c r="B664" s="41"/>
      <c r="C664" s="278" t="s">
        <v>663</v>
      </c>
      <c r="D664" s="278" t="s">
        <v>664</v>
      </c>
      <c r="E664" s="19" t="s">
        <v>294</v>
      </c>
      <c r="F664" s="279">
        <v>39.6</v>
      </c>
      <c r="G664" s="36"/>
      <c r="H664" s="41"/>
    </row>
    <row r="665" spans="1:8" s="2" customFormat="1" ht="16.899999999999999" customHeight="1">
      <c r="A665" s="36"/>
      <c r="B665" s="41"/>
      <c r="C665" s="274" t="s">
        <v>604</v>
      </c>
      <c r="D665" s="275" t="s">
        <v>605</v>
      </c>
      <c r="E665" s="276" t="s">
        <v>606</v>
      </c>
      <c r="F665" s="277">
        <v>64484.2</v>
      </c>
      <c r="G665" s="36"/>
      <c r="H665" s="41"/>
    </row>
    <row r="666" spans="1:8" s="2" customFormat="1" ht="16.899999999999999" customHeight="1">
      <c r="A666" s="36"/>
      <c r="B666" s="41"/>
      <c r="C666" s="278" t="s">
        <v>21</v>
      </c>
      <c r="D666" s="278" t="s">
        <v>21</v>
      </c>
      <c r="E666" s="19" t="s">
        <v>21</v>
      </c>
      <c r="F666" s="279">
        <v>0</v>
      </c>
      <c r="G666" s="36"/>
      <c r="H666" s="41"/>
    </row>
    <row r="667" spans="1:8" s="2" customFormat="1" ht="16.899999999999999" customHeight="1">
      <c r="A667" s="36"/>
      <c r="B667" s="41"/>
      <c r="C667" s="278" t="s">
        <v>21</v>
      </c>
      <c r="D667" s="278" t="s">
        <v>654</v>
      </c>
      <c r="E667" s="19" t="s">
        <v>21</v>
      </c>
      <c r="F667" s="279">
        <v>11000</v>
      </c>
      <c r="G667" s="36"/>
      <c r="H667" s="41"/>
    </row>
    <row r="668" spans="1:8" s="2" customFormat="1" ht="16.899999999999999" customHeight="1">
      <c r="A668" s="36"/>
      <c r="B668" s="41"/>
      <c r="C668" s="278" t="s">
        <v>21</v>
      </c>
      <c r="D668" s="278" t="s">
        <v>655</v>
      </c>
      <c r="E668" s="19" t="s">
        <v>21</v>
      </c>
      <c r="F668" s="279">
        <v>7920</v>
      </c>
      <c r="G668" s="36"/>
      <c r="H668" s="41"/>
    </row>
    <row r="669" spans="1:8" s="2" customFormat="1" ht="16.899999999999999" customHeight="1">
      <c r="A669" s="36"/>
      <c r="B669" s="41"/>
      <c r="C669" s="278" t="s">
        <v>21</v>
      </c>
      <c r="D669" s="278" t="s">
        <v>656</v>
      </c>
      <c r="E669" s="19" t="s">
        <v>21</v>
      </c>
      <c r="F669" s="279">
        <v>4989.6000000000004</v>
      </c>
      <c r="G669" s="36"/>
      <c r="H669" s="41"/>
    </row>
    <row r="670" spans="1:8" s="2" customFormat="1" ht="16.899999999999999" customHeight="1">
      <c r="A670" s="36"/>
      <c r="B670" s="41"/>
      <c r="C670" s="278" t="s">
        <v>21</v>
      </c>
      <c r="D670" s="278" t="s">
        <v>657</v>
      </c>
      <c r="E670" s="19" t="s">
        <v>21</v>
      </c>
      <c r="F670" s="279">
        <v>4180</v>
      </c>
      <c r="G670" s="36"/>
      <c r="H670" s="41"/>
    </row>
    <row r="671" spans="1:8" s="2" customFormat="1" ht="16.899999999999999" customHeight="1">
      <c r="A671" s="36"/>
      <c r="B671" s="41"/>
      <c r="C671" s="278" t="s">
        <v>21</v>
      </c>
      <c r="D671" s="278" t="s">
        <v>658</v>
      </c>
      <c r="E671" s="19" t="s">
        <v>21</v>
      </c>
      <c r="F671" s="279">
        <v>27264.6</v>
      </c>
      <c r="G671" s="36"/>
      <c r="H671" s="41"/>
    </row>
    <row r="672" spans="1:8" s="2" customFormat="1" ht="16.899999999999999" customHeight="1">
      <c r="A672" s="36"/>
      <c r="B672" s="41"/>
      <c r="C672" s="278" t="s">
        <v>21</v>
      </c>
      <c r="D672" s="278" t="s">
        <v>659</v>
      </c>
      <c r="E672" s="19" t="s">
        <v>21</v>
      </c>
      <c r="F672" s="279">
        <v>9130</v>
      </c>
      <c r="G672" s="36"/>
      <c r="H672" s="41"/>
    </row>
    <row r="673" spans="1:8" s="2" customFormat="1" ht="16.899999999999999" customHeight="1">
      <c r="A673" s="36"/>
      <c r="B673" s="41"/>
      <c r="C673" s="278" t="s">
        <v>604</v>
      </c>
      <c r="D673" s="278" t="s">
        <v>660</v>
      </c>
      <c r="E673" s="19" t="s">
        <v>21</v>
      </c>
      <c r="F673" s="279">
        <v>64484.2</v>
      </c>
      <c r="G673" s="36"/>
      <c r="H673" s="41"/>
    </row>
    <row r="674" spans="1:8" s="2" customFormat="1" ht="16.899999999999999" customHeight="1">
      <c r="A674" s="36"/>
      <c r="B674" s="41"/>
      <c r="C674" s="280" t="s">
        <v>1579</v>
      </c>
      <c r="D674" s="36"/>
      <c r="E674" s="36"/>
      <c r="F674" s="36"/>
      <c r="G674" s="36"/>
      <c r="H674" s="41"/>
    </row>
    <row r="675" spans="1:8" s="2" customFormat="1" ht="16.899999999999999" customHeight="1">
      <c r="A675" s="36"/>
      <c r="B675" s="41"/>
      <c r="C675" s="278" t="s">
        <v>644</v>
      </c>
      <c r="D675" s="278" t="s">
        <v>645</v>
      </c>
      <c r="E675" s="19" t="s">
        <v>294</v>
      </c>
      <c r="F675" s="279">
        <v>39.6</v>
      </c>
      <c r="G675" s="36"/>
      <c r="H675" s="41"/>
    </row>
    <row r="676" spans="1:8" s="2" customFormat="1" ht="16.899999999999999" customHeight="1">
      <c r="A676" s="36"/>
      <c r="B676" s="41"/>
      <c r="C676" s="274" t="s">
        <v>569</v>
      </c>
      <c r="D676" s="275" t="s">
        <v>570</v>
      </c>
      <c r="E676" s="276" t="s">
        <v>131</v>
      </c>
      <c r="F676" s="277">
        <v>187.03</v>
      </c>
      <c r="G676" s="36"/>
      <c r="H676" s="41"/>
    </row>
    <row r="677" spans="1:8" s="2" customFormat="1" ht="16.899999999999999" customHeight="1">
      <c r="A677" s="36"/>
      <c r="B677" s="41"/>
      <c r="C677" s="278" t="s">
        <v>21</v>
      </c>
      <c r="D677" s="278" t="s">
        <v>723</v>
      </c>
      <c r="E677" s="19" t="s">
        <v>21</v>
      </c>
      <c r="F677" s="279">
        <v>0</v>
      </c>
      <c r="G677" s="36"/>
      <c r="H677" s="41"/>
    </row>
    <row r="678" spans="1:8" s="2" customFormat="1" ht="16.899999999999999" customHeight="1">
      <c r="A678" s="36"/>
      <c r="B678" s="41"/>
      <c r="C678" s="278" t="s">
        <v>21</v>
      </c>
      <c r="D678" s="278" t="s">
        <v>724</v>
      </c>
      <c r="E678" s="19" t="s">
        <v>21</v>
      </c>
      <c r="F678" s="279">
        <v>0</v>
      </c>
      <c r="G678" s="36"/>
      <c r="H678" s="41"/>
    </row>
    <row r="679" spans="1:8" s="2" customFormat="1" ht="16.899999999999999" customHeight="1">
      <c r="A679" s="36"/>
      <c r="B679" s="41"/>
      <c r="C679" s="278" t="s">
        <v>21</v>
      </c>
      <c r="D679" s="278" t="s">
        <v>1224</v>
      </c>
      <c r="E679" s="19" t="s">
        <v>21</v>
      </c>
      <c r="F679" s="279">
        <v>74.8</v>
      </c>
      <c r="G679" s="36"/>
      <c r="H679" s="41"/>
    </row>
    <row r="680" spans="1:8" s="2" customFormat="1" ht="16.899999999999999" customHeight="1">
      <c r="A680" s="36"/>
      <c r="B680" s="41"/>
      <c r="C680" s="278" t="s">
        <v>21</v>
      </c>
      <c r="D680" s="278" t="s">
        <v>727</v>
      </c>
      <c r="E680" s="19" t="s">
        <v>21</v>
      </c>
      <c r="F680" s="279">
        <v>0</v>
      </c>
      <c r="G680" s="36"/>
      <c r="H680" s="41"/>
    </row>
    <row r="681" spans="1:8" s="2" customFormat="1" ht="16.899999999999999" customHeight="1">
      <c r="A681" s="36"/>
      <c r="B681" s="41"/>
      <c r="C681" s="278" t="s">
        <v>21</v>
      </c>
      <c r="D681" s="278" t="s">
        <v>1225</v>
      </c>
      <c r="E681" s="19" t="s">
        <v>21</v>
      </c>
      <c r="F681" s="279">
        <v>9.5</v>
      </c>
      <c r="G681" s="36"/>
      <c r="H681" s="41"/>
    </row>
    <row r="682" spans="1:8" s="2" customFormat="1" ht="16.899999999999999" customHeight="1">
      <c r="A682" s="36"/>
      <c r="B682" s="41"/>
      <c r="C682" s="278" t="s">
        <v>21</v>
      </c>
      <c r="D682" s="278" t="s">
        <v>1208</v>
      </c>
      <c r="E682" s="19" t="s">
        <v>21</v>
      </c>
      <c r="F682" s="279">
        <v>0</v>
      </c>
      <c r="G682" s="36"/>
      <c r="H682" s="41"/>
    </row>
    <row r="683" spans="1:8" s="2" customFormat="1" ht="16.899999999999999" customHeight="1">
      <c r="A683" s="36"/>
      <c r="B683" s="41"/>
      <c r="C683" s="278" t="s">
        <v>21</v>
      </c>
      <c r="D683" s="278" t="s">
        <v>1226</v>
      </c>
      <c r="E683" s="19" t="s">
        <v>21</v>
      </c>
      <c r="F683" s="279">
        <v>107.1</v>
      </c>
      <c r="G683" s="36"/>
      <c r="H683" s="41"/>
    </row>
    <row r="684" spans="1:8" s="2" customFormat="1" ht="16.899999999999999" customHeight="1">
      <c r="A684" s="36"/>
      <c r="B684" s="41"/>
      <c r="C684" s="278" t="s">
        <v>21</v>
      </c>
      <c r="D684" s="278" t="s">
        <v>1210</v>
      </c>
      <c r="E684" s="19" t="s">
        <v>21</v>
      </c>
      <c r="F684" s="279">
        <v>0</v>
      </c>
      <c r="G684" s="36"/>
      <c r="H684" s="41"/>
    </row>
    <row r="685" spans="1:8" s="2" customFormat="1" ht="16.899999999999999" customHeight="1">
      <c r="A685" s="36"/>
      <c r="B685" s="41"/>
      <c r="C685" s="278" t="s">
        <v>21</v>
      </c>
      <c r="D685" s="278" t="s">
        <v>1227</v>
      </c>
      <c r="E685" s="19" t="s">
        <v>21</v>
      </c>
      <c r="F685" s="279">
        <v>-2.52</v>
      </c>
      <c r="G685" s="36"/>
      <c r="H685" s="41"/>
    </row>
    <row r="686" spans="1:8" s="2" customFormat="1" ht="16.899999999999999" customHeight="1">
      <c r="A686" s="36"/>
      <c r="B686" s="41"/>
      <c r="C686" s="278" t="s">
        <v>21</v>
      </c>
      <c r="D686" s="278" t="s">
        <v>1228</v>
      </c>
      <c r="E686" s="19" t="s">
        <v>21</v>
      </c>
      <c r="F686" s="279">
        <v>3.15</v>
      </c>
      <c r="G686" s="36"/>
      <c r="H686" s="41"/>
    </row>
    <row r="687" spans="1:8" s="2" customFormat="1" ht="16.899999999999999" customHeight="1">
      <c r="A687" s="36"/>
      <c r="B687" s="41"/>
      <c r="C687" s="278" t="s">
        <v>21</v>
      </c>
      <c r="D687" s="278" t="s">
        <v>1212</v>
      </c>
      <c r="E687" s="19" t="s">
        <v>21</v>
      </c>
      <c r="F687" s="279">
        <v>0</v>
      </c>
      <c r="G687" s="36"/>
      <c r="H687" s="41"/>
    </row>
    <row r="688" spans="1:8" s="2" customFormat="1" ht="16.899999999999999" customHeight="1">
      <c r="A688" s="36"/>
      <c r="B688" s="41"/>
      <c r="C688" s="278" t="s">
        <v>21</v>
      </c>
      <c r="D688" s="278" t="s">
        <v>1229</v>
      </c>
      <c r="E688" s="19" t="s">
        <v>21</v>
      </c>
      <c r="F688" s="279">
        <v>-8</v>
      </c>
      <c r="G688" s="36"/>
      <c r="H688" s="41"/>
    </row>
    <row r="689" spans="1:8" s="2" customFormat="1" ht="16.899999999999999" customHeight="1">
      <c r="A689" s="36"/>
      <c r="B689" s="41"/>
      <c r="C689" s="278" t="s">
        <v>21</v>
      </c>
      <c r="D689" s="278" t="s">
        <v>1230</v>
      </c>
      <c r="E689" s="19" t="s">
        <v>21</v>
      </c>
      <c r="F689" s="279">
        <v>3</v>
      </c>
      <c r="G689" s="36"/>
      <c r="H689" s="41"/>
    </row>
    <row r="690" spans="1:8" s="2" customFormat="1" ht="16.899999999999999" customHeight="1">
      <c r="A690" s="36"/>
      <c r="B690" s="41"/>
      <c r="C690" s="278" t="s">
        <v>569</v>
      </c>
      <c r="D690" s="278" t="s">
        <v>428</v>
      </c>
      <c r="E690" s="19" t="s">
        <v>21</v>
      </c>
      <c r="F690" s="279">
        <v>187.03</v>
      </c>
      <c r="G690" s="36"/>
      <c r="H690" s="41"/>
    </row>
    <row r="691" spans="1:8" s="2" customFormat="1" ht="16.899999999999999" customHeight="1">
      <c r="A691" s="36"/>
      <c r="B691" s="41"/>
      <c r="C691" s="280" t="s">
        <v>1579</v>
      </c>
      <c r="D691" s="36"/>
      <c r="E691" s="36"/>
      <c r="F691" s="36"/>
      <c r="G691" s="36"/>
      <c r="H691" s="41"/>
    </row>
    <row r="692" spans="1:8" s="2" customFormat="1" ht="16.899999999999999" customHeight="1">
      <c r="A692" s="36"/>
      <c r="B692" s="41"/>
      <c r="C692" s="278" t="s">
        <v>735</v>
      </c>
      <c r="D692" s="278" t="s">
        <v>1625</v>
      </c>
      <c r="E692" s="19" t="s">
        <v>131</v>
      </c>
      <c r="F692" s="279">
        <v>257.78800000000001</v>
      </c>
      <c r="G692" s="36"/>
      <c r="H692" s="41"/>
    </row>
    <row r="693" spans="1:8" s="2" customFormat="1" ht="16.899999999999999" customHeight="1">
      <c r="A693" s="36"/>
      <c r="B693" s="41"/>
      <c r="C693" s="278" t="s">
        <v>747</v>
      </c>
      <c r="D693" s="278" t="s">
        <v>1626</v>
      </c>
      <c r="E693" s="19" t="s">
        <v>131</v>
      </c>
      <c r="F693" s="279">
        <v>257.78800000000001</v>
      </c>
      <c r="G693" s="36"/>
      <c r="H693" s="41"/>
    </row>
    <row r="694" spans="1:8" s="2" customFormat="1" ht="16.899999999999999" customHeight="1">
      <c r="A694" s="36"/>
      <c r="B694" s="41"/>
      <c r="C694" s="274" t="s">
        <v>572</v>
      </c>
      <c r="D694" s="275" t="s">
        <v>573</v>
      </c>
      <c r="E694" s="276" t="s">
        <v>131</v>
      </c>
      <c r="F694" s="277">
        <v>16.655000000000001</v>
      </c>
      <c r="G694" s="36"/>
      <c r="H694" s="41"/>
    </row>
    <row r="695" spans="1:8" s="2" customFormat="1" ht="16.899999999999999" customHeight="1">
      <c r="A695" s="36"/>
      <c r="B695" s="41"/>
      <c r="C695" s="278" t="s">
        <v>21</v>
      </c>
      <c r="D695" s="278" t="s">
        <v>716</v>
      </c>
      <c r="E695" s="19" t="s">
        <v>21</v>
      </c>
      <c r="F695" s="279">
        <v>0</v>
      </c>
      <c r="G695" s="36"/>
      <c r="H695" s="41"/>
    </row>
    <row r="696" spans="1:8" s="2" customFormat="1" ht="16.899999999999999" customHeight="1">
      <c r="A696" s="36"/>
      <c r="B696" s="41"/>
      <c r="C696" s="278" t="s">
        <v>21</v>
      </c>
      <c r="D696" s="278" t="s">
        <v>1237</v>
      </c>
      <c r="E696" s="19" t="s">
        <v>21</v>
      </c>
      <c r="F696" s="279">
        <v>7.28</v>
      </c>
      <c r="G696" s="36"/>
      <c r="H696" s="41"/>
    </row>
    <row r="697" spans="1:8" s="2" customFormat="1" ht="16.899999999999999" customHeight="1">
      <c r="A697" s="36"/>
      <c r="B697" s="41"/>
      <c r="C697" s="278" t="s">
        <v>21</v>
      </c>
      <c r="D697" s="278" t="s">
        <v>1238</v>
      </c>
      <c r="E697" s="19" t="s">
        <v>21</v>
      </c>
      <c r="F697" s="279">
        <v>2.85</v>
      </c>
      <c r="G697" s="36"/>
      <c r="H697" s="41"/>
    </row>
    <row r="698" spans="1:8" s="2" customFormat="1" ht="16.899999999999999" customHeight="1">
      <c r="A698" s="36"/>
      <c r="B698" s="41"/>
      <c r="C698" s="278" t="s">
        <v>21</v>
      </c>
      <c r="D698" s="278" t="s">
        <v>1239</v>
      </c>
      <c r="E698" s="19" t="s">
        <v>21</v>
      </c>
      <c r="F698" s="279">
        <v>6.5250000000000004</v>
      </c>
      <c r="G698" s="36"/>
      <c r="H698" s="41"/>
    </row>
    <row r="699" spans="1:8" s="2" customFormat="1" ht="16.899999999999999" customHeight="1">
      <c r="A699" s="36"/>
      <c r="B699" s="41"/>
      <c r="C699" s="278" t="s">
        <v>572</v>
      </c>
      <c r="D699" s="278" t="s">
        <v>428</v>
      </c>
      <c r="E699" s="19" t="s">
        <v>21</v>
      </c>
      <c r="F699" s="279">
        <v>16.655000000000001</v>
      </c>
      <c r="G699" s="36"/>
      <c r="H699" s="41"/>
    </row>
    <row r="700" spans="1:8" s="2" customFormat="1" ht="16.899999999999999" customHeight="1">
      <c r="A700" s="36"/>
      <c r="B700" s="41"/>
      <c r="C700" s="280" t="s">
        <v>1579</v>
      </c>
      <c r="D700" s="36"/>
      <c r="E700" s="36"/>
      <c r="F700" s="36"/>
      <c r="G700" s="36"/>
      <c r="H700" s="41"/>
    </row>
    <row r="701" spans="1:8" s="2" customFormat="1" ht="16.899999999999999" customHeight="1">
      <c r="A701" s="36"/>
      <c r="B701" s="41"/>
      <c r="C701" s="278" t="s">
        <v>735</v>
      </c>
      <c r="D701" s="278" t="s">
        <v>1625</v>
      </c>
      <c r="E701" s="19" t="s">
        <v>131</v>
      </c>
      <c r="F701" s="279">
        <v>257.78800000000001</v>
      </c>
      <c r="G701" s="36"/>
      <c r="H701" s="41"/>
    </row>
    <row r="702" spans="1:8" s="2" customFormat="1" ht="16.899999999999999" customHeight="1">
      <c r="A702" s="36"/>
      <c r="B702" s="41"/>
      <c r="C702" s="278" t="s">
        <v>747</v>
      </c>
      <c r="D702" s="278" t="s">
        <v>1626</v>
      </c>
      <c r="E702" s="19" t="s">
        <v>131</v>
      </c>
      <c r="F702" s="279">
        <v>257.78800000000001</v>
      </c>
      <c r="G702" s="36"/>
      <c r="H702" s="41"/>
    </row>
    <row r="703" spans="1:8" s="2" customFormat="1" ht="16.899999999999999" customHeight="1">
      <c r="A703" s="36"/>
      <c r="B703" s="41"/>
      <c r="C703" s="274" t="s">
        <v>1142</v>
      </c>
      <c r="D703" s="275" t="s">
        <v>1143</v>
      </c>
      <c r="E703" s="276" t="s">
        <v>131</v>
      </c>
      <c r="F703" s="277">
        <v>54.103000000000002</v>
      </c>
      <c r="G703" s="36"/>
      <c r="H703" s="41"/>
    </row>
    <row r="704" spans="1:8" s="2" customFormat="1" ht="16.899999999999999" customHeight="1">
      <c r="A704" s="36"/>
      <c r="B704" s="41"/>
      <c r="C704" s="278" t="s">
        <v>21</v>
      </c>
      <c r="D704" s="278" t="s">
        <v>1214</v>
      </c>
      <c r="E704" s="19" t="s">
        <v>21</v>
      </c>
      <c r="F704" s="279">
        <v>0</v>
      </c>
      <c r="G704" s="36"/>
      <c r="H704" s="41"/>
    </row>
    <row r="705" spans="1:8" s="2" customFormat="1" ht="16.899999999999999" customHeight="1">
      <c r="A705" s="36"/>
      <c r="B705" s="41"/>
      <c r="C705" s="278" t="s">
        <v>21</v>
      </c>
      <c r="D705" s="278" t="s">
        <v>1215</v>
      </c>
      <c r="E705" s="19" t="s">
        <v>21</v>
      </c>
      <c r="F705" s="279">
        <v>0</v>
      </c>
      <c r="G705" s="36"/>
      <c r="H705" s="41"/>
    </row>
    <row r="706" spans="1:8" s="2" customFormat="1" ht="16.899999999999999" customHeight="1">
      <c r="A706" s="36"/>
      <c r="B706" s="41"/>
      <c r="C706" s="278" t="s">
        <v>21</v>
      </c>
      <c r="D706" s="278" t="s">
        <v>1231</v>
      </c>
      <c r="E706" s="19" t="s">
        <v>21</v>
      </c>
      <c r="F706" s="279">
        <v>6.88</v>
      </c>
      <c r="G706" s="36"/>
      <c r="H706" s="41"/>
    </row>
    <row r="707" spans="1:8" s="2" customFormat="1" ht="16.899999999999999" customHeight="1">
      <c r="A707" s="36"/>
      <c r="B707" s="41"/>
      <c r="C707" s="278" t="s">
        <v>21</v>
      </c>
      <c r="D707" s="278" t="s">
        <v>1217</v>
      </c>
      <c r="E707" s="19" t="s">
        <v>21</v>
      </c>
      <c r="F707" s="279">
        <v>0</v>
      </c>
      <c r="G707" s="36"/>
      <c r="H707" s="41"/>
    </row>
    <row r="708" spans="1:8" s="2" customFormat="1" ht="16.899999999999999" customHeight="1">
      <c r="A708" s="36"/>
      <c r="B708" s="41"/>
      <c r="C708" s="278" t="s">
        <v>21</v>
      </c>
      <c r="D708" s="278" t="s">
        <v>1232</v>
      </c>
      <c r="E708" s="19" t="s">
        <v>21</v>
      </c>
      <c r="F708" s="279">
        <v>21.285</v>
      </c>
      <c r="G708" s="36"/>
      <c r="H708" s="41"/>
    </row>
    <row r="709" spans="1:8" s="2" customFormat="1" ht="16.899999999999999" customHeight="1">
      <c r="A709" s="36"/>
      <c r="B709" s="41"/>
      <c r="C709" s="278" t="s">
        <v>21</v>
      </c>
      <c r="D709" s="278" t="s">
        <v>1233</v>
      </c>
      <c r="E709" s="19" t="s">
        <v>21</v>
      </c>
      <c r="F709" s="279">
        <v>4.41</v>
      </c>
      <c r="G709" s="36"/>
      <c r="H709" s="41"/>
    </row>
    <row r="710" spans="1:8" s="2" customFormat="1" ht="16.899999999999999" customHeight="1">
      <c r="A710" s="36"/>
      <c r="B710" s="41"/>
      <c r="C710" s="278" t="s">
        <v>21</v>
      </c>
      <c r="D710" s="278" t="s">
        <v>1234</v>
      </c>
      <c r="E710" s="19" t="s">
        <v>21</v>
      </c>
      <c r="F710" s="279">
        <v>1.2250000000000001</v>
      </c>
      <c r="G710" s="36"/>
      <c r="H710" s="41"/>
    </row>
    <row r="711" spans="1:8" s="2" customFormat="1" ht="16.899999999999999" customHeight="1">
      <c r="A711" s="36"/>
      <c r="B711" s="41"/>
      <c r="C711" s="278" t="s">
        <v>21</v>
      </c>
      <c r="D711" s="278" t="s">
        <v>1220</v>
      </c>
      <c r="E711" s="19" t="s">
        <v>21</v>
      </c>
      <c r="F711" s="279">
        <v>0</v>
      </c>
      <c r="G711" s="36"/>
      <c r="H711" s="41"/>
    </row>
    <row r="712" spans="1:8" s="2" customFormat="1" ht="16.899999999999999" customHeight="1">
      <c r="A712" s="36"/>
      <c r="B712" s="41"/>
      <c r="C712" s="278" t="s">
        <v>21</v>
      </c>
      <c r="D712" s="278" t="s">
        <v>1235</v>
      </c>
      <c r="E712" s="19" t="s">
        <v>21</v>
      </c>
      <c r="F712" s="279">
        <v>15.157999999999999</v>
      </c>
      <c r="G712" s="36"/>
      <c r="H712" s="41"/>
    </row>
    <row r="713" spans="1:8" s="2" customFormat="1" ht="16.899999999999999" customHeight="1">
      <c r="A713" s="36"/>
      <c r="B713" s="41"/>
      <c r="C713" s="278" t="s">
        <v>21</v>
      </c>
      <c r="D713" s="278" t="s">
        <v>1236</v>
      </c>
      <c r="E713" s="19" t="s">
        <v>21</v>
      </c>
      <c r="F713" s="279">
        <v>3.92</v>
      </c>
      <c r="G713" s="36"/>
      <c r="H713" s="41"/>
    </row>
    <row r="714" spans="1:8" s="2" customFormat="1" ht="16.899999999999999" customHeight="1">
      <c r="A714" s="36"/>
      <c r="B714" s="41"/>
      <c r="C714" s="278" t="s">
        <v>21</v>
      </c>
      <c r="D714" s="278" t="s">
        <v>1234</v>
      </c>
      <c r="E714" s="19" t="s">
        <v>21</v>
      </c>
      <c r="F714" s="279">
        <v>1.2250000000000001</v>
      </c>
      <c r="G714" s="36"/>
      <c r="H714" s="41"/>
    </row>
    <row r="715" spans="1:8" s="2" customFormat="1" ht="16.899999999999999" customHeight="1">
      <c r="A715" s="36"/>
      <c r="B715" s="41"/>
      <c r="C715" s="278" t="s">
        <v>1142</v>
      </c>
      <c r="D715" s="278" t="s">
        <v>428</v>
      </c>
      <c r="E715" s="19" t="s">
        <v>21</v>
      </c>
      <c r="F715" s="279">
        <v>54.103000000000002</v>
      </c>
      <c r="G715" s="36"/>
      <c r="H715" s="41"/>
    </row>
    <row r="716" spans="1:8" s="2" customFormat="1" ht="16.899999999999999" customHeight="1">
      <c r="A716" s="36"/>
      <c r="B716" s="41"/>
      <c r="C716" s="280" t="s">
        <v>1579</v>
      </c>
      <c r="D716" s="36"/>
      <c r="E716" s="36"/>
      <c r="F716" s="36"/>
      <c r="G716" s="36"/>
      <c r="H716" s="41"/>
    </row>
    <row r="717" spans="1:8" s="2" customFormat="1" ht="16.899999999999999" customHeight="1">
      <c r="A717" s="36"/>
      <c r="B717" s="41"/>
      <c r="C717" s="278" t="s">
        <v>735</v>
      </c>
      <c r="D717" s="278" t="s">
        <v>1625</v>
      </c>
      <c r="E717" s="19" t="s">
        <v>131</v>
      </c>
      <c r="F717" s="279">
        <v>257.78800000000001</v>
      </c>
      <c r="G717" s="36"/>
      <c r="H717" s="41"/>
    </row>
    <row r="718" spans="1:8" s="2" customFormat="1" ht="16.899999999999999" customHeight="1">
      <c r="A718" s="36"/>
      <c r="B718" s="41"/>
      <c r="C718" s="278" t="s">
        <v>747</v>
      </c>
      <c r="D718" s="278" t="s">
        <v>1626</v>
      </c>
      <c r="E718" s="19" t="s">
        <v>131</v>
      </c>
      <c r="F718" s="279">
        <v>257.78800000000001</v>
      </c>
      <c r="G718" s="36"/>
      <c r="H718" s="41"/>
    </row>
    <row r="719" spans="1:8" s="2" customFormat="1" ht="16.899999999999999" customHeight="1">
      <c r="A719" s="36"/>
      <c r="B719" s="41"/>
      <c r="C719" s="274" t="s">
        <v>575</v>
      </c>
      <c r="D719" s="275" t="s">
        <v>576</v>
      </c>
      <c r="E719" s="276" t="s">
        <v>131</v>
      </c>
      <c r="F719" s="277">
        <v>38.612000000000002</v>
      </c>
      <c r="G719" s="36"/>
      <c r="H719" s="41"/>
    </row>
    <row r="720" spans="1:8" s="2" customFormat="1" ht="16.899999999999999" customHeight="1">
      <c r="A720" s="36"/>
      <c r="B720" s="41"/>
      <c r="C720" s="278" t="s">
        <v>21</v>
      </c>
      <c r="D720" s="278" t="s">
        <v>772</v>
      </c>
      <c r="E720" s="19" t="s">
        <v>21</v>
      </c>
      <c r="F720" s="279">
        <v>0</v>
      </c>
      <c r="G720" s="36"/>
      <c r="H720" s="41"/>
    </row>
    <row r="721" spans="1:8" s="2" customFormat="1" ht="16.899999999999999" customHeight="1">
      <c r="A721" s="36"/>
      <c r="B721" s="41"/>
      <c r="C721" s="278" t="s">
        <v>21</v>
      </c>
      <c r="D721" s="278" t="s">
        <v>707</v>
      </c>
      <c r="E721" s="19" t="s">
        <v>21</v>
      </c>
      <c r="F721" s="279">
        <v>0</v>
      </c>
      <c r="G721" s="36"/>
      <c r="H721" s="41"/>
    </row>
    <row r="722" spans="1:8" s="2" customFormat="1" ht="16.899999999999999" customHeight="1">
      <c r="A722" s="36"/>
      <c r="B722" s="41"/>
      <c r="C722" s="278" t="s">
        <v>21</v>
      </c>
      <c r="D722" s="278" t="s">
        <v>1280</v>
      </c>
      <c r="E722" s="19" t="s">
        <v>21</v>
      </c>
      <c r="F722" s="279">
        <v>12</v>
      </c>
      <c r="G722" s="36"/>
      <c r="H722" s="41"/>
    </row>
    <row r="723" spans="1:8" s="2" customFormat="1" ht="16.899999999999999" customHeight="1">
      <c r="A723" s="36"/>
      <c r="B723" s="41"/>
      <c r="C723" s="278" t="s">
        <v>21</v>
      </c>
      <c r="D723" s="278" t="s">
        <v>774</v>
      </c>
      <c r="E723" s="19" t="s">
        <v>21</v>
      </c>
      <c r="F723" s="279">
        <v>0</v>
      </c>
      <c r="G723" s="36"/>
      <c r="H723" s="41"/>
    </row>
    <row r="724" spans="1:8" s="2" customFormat="1" ht="16.899999999999999" customHeight="1">
      <c r="A724" s="36"/>
      <c r="B724" s="41"/>
      <c r="C724" s="278" t="s">
        <v>21</v>
      </c>
      <c r="D724" s="278" t="s">
        <v>1281</v>
      </c>
      <c r="E724" s="19" t="s">
        <v>21</v>
      </c>
      <c r="F724" s="279">
        <v>1.4</v>
      </c>
      <c r="G724" s="36"/>
      <c r="H724" s="41"/>
    </row>
    <row r="725" spans="1:8" s="2" customFormat="1" ht="16.899999999999999" customHeight="1">
      <c r="A725" s="36"/>
      <c r="B725" s="41"/>
      <c r="C725" s="278" t="s">
        <v>21</v>
      </c>
      <c r="D725" s="278" t="s">
        <v>709</v>
      </c>
      <c r="E725" s="19" t="s">
        <v>21</v>
      </c>
      <c r="F725" s="279">
        <v>0</v>
      </c>
      <c r="G725" s="36"/>
      <c r="H725" s="41"/>
    </row>
    <row r="726" spans="1:8" s="2" customFormat="1" ht="16.899999999999999" customHeight="1">
      <c r="A726" s="36"/>
      <c r="B726" s="41"/>
      <c r="C726" s="278" t="s">
        <v>21</v>
      </c>
      <c r="D726" s="278" t="s">
        <v>1282</v>
      </c>
      <c r="E726" s="19" t="s">
        <v>21</v>
      </c>
      <c r="F726" s="279">
        <v>22.015999999999998</v>
      </c>
      <c r="G726" s="36"/>
      <c r="H726" s="41"/>
    </row>
    <row r="727" spans="1:8" s="2" customFormat="1" ht="16.899999999999999" customHeight="1">
      <c r="A727" s="36"/>
      <c r="B727" s="41"/>
      <c r="C727" s="278" t="s">
        <v>21</v>
      </c>
      <c r="D727" s="278" t="s">
        <v>1283</v>
      </c>
      <c r="E727" s="19" t="s">
        <v>21</v>
      </c>
      <c r="F727" s="279">
        <v>1.6970000000000001</v>
      </c>
      <c r="G727" s="36"/>
      <c r="H727" s="41"/>
    </row>
    <row r="728" spans="1:8" s="2" customFormat="1" ht="16.899999999999999" customHeight="1">
      <c r="A728" s="36"/>
      <c r="B728" s="41"/>
      <c r="C728" s="278" t="s">
        <v>21</v>
      </c>
      <c r="D728" s="278" t="s">
        <v>778</v>
      </c>
      <c r="E728" s="19" t="s">
        <v>21</v>
      </c>
      <c r="F728" s="279">
        <v>0</v>
      </c>
      <c r="G728" s="36"/>
      <c r="H728" s="41"/>
    </row>
    <row r="729" spans="1:8" s="2" customFormat="1" ht="16.899999999999999" customHeight="1">
      <c r="A729" s="36"/>
      <c r="B729" s="41"/>
      <c r="C729" s="278" t="s">
        <v>21</v>
      </c>
      <c r="D729" s="278" t="s">
        <v>1284</v>
      </c>
      <c r="E729" s="19" t="s">
        <v>21</v>
      </c>
      <c r="F729" s="279">
        <v>1.4990000000000001</v>
      </c>
      <c r="G729" s="36"/>
      <c r="H729" s="41"/>
    </row>
    <row r="730" spans="1:8" s="2" customFormat="1" ht="16.899999999999999" customHeight="1">
      <c r="A730" s="36"/>
      <c r="B730" s="41"/>
      <c r="C730" s="278" t="s">
        <v>575</v>
      </c>
      <c r="D730" s="278" t="s">
        <v>188</v>
      </c>
      <c r="E730" s="19" t="s">
        <v>21</v>
      </c>
      <c r="F730" s="279">
        <v>38.612000000000002</v>
      </c>
      <c r="G730" s="36"/>
      <c r="H730" s="41"/>
    </row>
    <row r="731" spans="1:8" s="2" customFormat="1" ht="16.899999999999999" customHeight="1">
      <c r="A731" s="36"/>
      <c r="B731" s="41"/>
      <c r="C731" s="280" t="s">
        <v>1579</v>
      </c>
      <c r="D731" s="36"/>
      <c r="E731" s="36"/>
      <c r="F731" s="36"/>
      <c r="G731" s="36"/>
      <c r="H731" s="41"/>
    </row>
    <row r="732" spans="1:8" s="2" customFormat="1" ht="16.899999999999999" customHeight="1">
      <c r="A732" s="36"/>
      <c r="B732" s="41"/>
      <c r="C732" s="278" t="s">
        <v>768</v>
      </c>
      <c r="D732" s="278" t="s">
        <v>1627</v>
      </c>
      <c r="E732" s="19" t="s">
        <v>131</v>
      </c>
      <c r="F732" s="279">
        <v>38.612000000000002</v>
      </c>
      <c r="G732" s="36"/>
      <c r="H732" s="41"/>
    </row>
    <row r="733" spans="1:8" s="2" customFormat="1" ht="16.899999999999999" customHeight="1">
      <c r="A733" s="36"/>
      <c r="B733" s="41"/>
      <c r="C733" s="278" t="s">
        <v>343</v>
      </c>
      <c r="D733" s="278" t="s">
        <v>344</v>
      </c>
      <c r="E733" s="19" t="s">
        <v>131</v>
      </c>
      <c r="F733" s="279">
        <v>38.612000000000002</v>
      </c>
      <c r="G733" s="36"/>
      <c r="H733" s="41"/>
    </row>
    <row r="734" spans="1:8" s="2" customFormat="1" ht="16.899999999999999" customHeight="1">
      <c r="A734" s="36"/>
      <c r="B734" s="41"/>
      <c r="C734" s="274" t="s">
        <v>599</v>
      </c>
      <c r="D734" s="275" t="s">
        <v>600</v>
      </c>
      <c r="E734" s="276" t="s">
        <v>142</v>
      </c>
      <c r="F734" s="277">
        <v>44</v>
      </c>
      <c r="G734" s="36"/>
      <c r="H734" s="41"/>
    </row>
    <row r="735" spans="1:8" s="2" customFormat="1" ht="16.899999999999999" customHeight="1">
      <c r="A735" s="36"/>
      <c r="B735" s="41"/>
      <c r="C735" s="278" t="s">
        <v>21</v>
      </c>
      <c r="D735" s="278" t="s">
        <v>21</v>
      </c>
      <c r="E735" s="19" t="s">
        <v>21</v>
      </c>
      <c r="F735" s="279">
        <v>0</v>
      </c>
      <c r="G735" s="36"/>
      <c r="H735" s="41"/>
    </row>
    <row r="736" spans="1:8" s="2" customFormat="1" ht="16.899999999999999" customHeight="1">
      <c r="A736" s="36"/>
      <c r="B736" s="41"/>
      <c r="C736" s="278" t="s">
        <v>21</v>
      </c>
      <c r="D736" s="278" t="s">
        <v>651</v>
      </c>
      <c r="E736" s="19" t="s">
        <v>21</v>
      </c>
      <c r="F736" s="279">
        <v>0</v>
      </c>
      <c r="G736" s="36"/>
      <c r="H736" s="41"/>
    </row>
    <row r="737" spans="1:8" s="2" customFormat="1" ht="16.899999999999999" customHeight="1">
      <c r="A737" s="36"/>
      <c r="B737" s="41"/>
      <c r="C737" s="278" t="s">
        <v>21</v>
      </c>
      <c r="D737" s="278" t="s">
        <v>1161</v>
      </c>
      <c r="E737" s="19" t="s">
        <v>21</v>
      </c>
      <c r="F737" s="279">
        <v>44</v>
      </c>
      <c r="G737" s="36"/>
      <c r="H737" s="41"/>
    </row>
    <row r="738" spans="1:8" s="2" customFormat="1" ht="16.899999999999999" customHeight="1">
      <c r="A738" s="36"/>
      <c r="B738" s="41"/>
      <c r="C738" s="278" t="s">
        <v>599</v>
      </c>
      <c r="D738" s="278" t="s">
        <v>652</v>
      </c>
      <c r="E738" s="19" t="s">
        <v>21</v>
      </c>
      <c r="F738" s="279">
        <v>44</v>
      </c>
      <c r="G738" s="36"/>
      <c r="H738" s="41"/>
    </row>
    <row r="739" spans="1:8" s="2" customFormat="1" ht="16.899999999999999" customHeight="1">
      <c r="A739" s="36"/>
      <c r="B739" s="41"/>
      <c r="C739" s="280" t="s">
        <v>1579</v>
      </c>
      <c r="D739" s="36"/>
      <c r="E739" s="36"/>
      <c r="F739" s="36"/>
      <c r="G739" s="36"/>
      <c r="H739" s="41"/>
    </row>
    <row r="740" spans="1:8" s="2" customFormat="1" ht="16.899999999999999" customHeight="1">
      <c r="A740" s="36"/>
      <c r="B740" s="41"/>
      <c r="C740" s="278" t="s">
        <v>644</v>
      </c>
      <c r="D740" s="278" t="s">
        <v>645</v>
      </c>
      <c r="E740" s="19" t="s">
        <v>294</v>
      </c>
      <c r="F740" s="279">
        <v>39.6</v>
      </c>
      <c r="G740" s="36"/>
      <c r="H740" s="41"/>
    </row>
    <row r="741" spans="1:8" s="2" customFormat="1" ht="16.899999999999999" customHeight="1">
      <c r="A741" s="36"/>
      <c r="B741" s="41"/>
      <c r="C741" s="274" t="s">
        <v>602</v>
      </c>
      <c r="D741" s="275" t="s">
        <v>603</v>
      </c>
      <c r="E741" s="276" t="s">
        <v>142</v>
      </c>
      <c r="F741" s="277">
        <v>44</v>
      </c>
      <c r="G741" s="36"/>
      <c r="H741" s="41"/>
    </row>
    <row r="742" spans="1:8" s="2" customFormat="1" ht="16.899999999999999" customHeight="1">
      <c r="A742" s="36"/>
      <c r="B742" s="41"/>
      <c r="C742" s="278" t="s">
        <v>21</v>
      </c>
      <c r="D742" s="278" t="s">
        <v>21</v>
      </c>
      <c r="E742" s="19" t="s">
        <v>21</v>
      </c>
      <c r="F742" s="279">
        <v>0</v>
      </c>
      <c r="G742" s="36"/>
      <c r="H742" s="41"/>
    </row>
    <row r="743" spans="1:8" s="2" customFormat="1" ht="16.899999999999999" customHeight="1">
      <c r="A743" s="36"/>
      <c r="B743" s="41"/>
      <c r="C743" s="278" t="s">
        <v>21</v>
      </c>
      <c r="D743" s="278" t="s">
        <v>1161</v>
      </c>
      <c r="E743" s="19" t="s">
        <v>21</v>
      </c>
      <c r="F743" s="279">
        <v>44</v>
      </c>
      <c r="G743" s="36"/>
      <c r="H743" s="41"/>
    </row>
    <row r="744" spans="1:8" s="2" customFormat="1" ht="16.899999999999999" customHeight="1">
      <c r="A744" s="36"/>
      <c r="B744" s="41"/>
      <c r="C744" s="278" t="s">
        <v>602</v>
      </c>
      <c r="D744" s="278" t="s">
        <v>653</v>
      </c>
      <c r="E744" s="19" t="s">
        <v>21</v>
      </c>
      <c r="F744" s="279">
        <v>44</v>
      </c>
      <c r="G744" s="36"/>
      <c r="H744" s="41"/>
    </row>
    <row r="745" spans="1:8" s="2" customFormat="1" ht="16.899999999999999" customHeight="1">
      <c r="A745" s="36"/>
      <c r="B745" s="41"/>
      <c r="C745" s="280" t="s">
        <v>1579</v>
      </c>
      <c r="D745" s="36"/>
      <c r="E745" s="36"/>
      <c r="F745" s="36"/>
      <c r="G745" s="36"/>
      <c r="H745" s="41"/>
    </row>
    <row r="746" spans="1:8" s="2" customFormat="1" ht="16.899999999999999" customHeight="1">
      <c r="A746" s="36"/>
      <c r="B746" s="41"/>
      <c r="C746" s="278" t="s">
        <v>644</v>
      </c>
      <c r="D746" s="278" t="s">
        <v>645</v>
      </c>
      <c r="E746" s="19" t="s">
        <v>294</v>
      </c>
      <c r="F746" s="279">
        <v>39.6</v>
      </c>
      <c r="G746" s="36"/>
      <c r="H746" s="41"/>
    </row>
    <row r="747" spans="1:8" s="2" customFormat="1" ht="16.899999999999999" customHeight="1">
      <c r="A747" s="36"/>
      <c r="B747" s="41"/>
      <c r="C747" s="274" t="s">
        <v>583</v>
      </c>
      <c r="D747" s="275" t="s">
        <v>584</v>
      </c>
      <c r="E747" s="276" t="s">
        <v>298</v>
      </c>
      <c r="F747" s="277">
        <v>55.234000000000002</v>
      </c>
      <c r="G747" s="36"/>
      <c r="H747" s="41"/>
    </row>
    <row r="748" spans="1:8" s="2" customFormat="1" ht="16.899999999999999" customHeight="1">
      <c r="A748" s="36"/>
      <c r="B748" s="41"/>
      <c r="C748" s="278" t="s">
        <v>21</v>
      </c>
      <c r="D748" s="278" t="s">
        <v>21</v>
      </c>
      <c r="E748" s="19" t="s">
        <v>21</v>
      </c>
      <c r="F748" s="279">
        <v>0</v>
      </c>
      <c r="G748" s="36"/>
      <c r="H748" s="41"/>
    </row>
    <row r="749" spans="1:8" s="2" customFormat="1" ht="16.899999999999999" customHeight="1">
      <c r="A749" s="36"/>
      <c r="B749" s="41"/>
      <c r="C749" s="278" t="s">
        <v>21</v>
      </c>
      <c r="D749" s="278" t="s">
        <v>683</v>
      </c>
      <c r="E749" s="19" t="s">
        <v>21</v>
      </c>
      <c r="F749" s="279">
        <v>0</v>
      </c>
      <c r="G749" s="36"/>
      <c r="H749" s="41"/>
    </row>
    <row r="750" spans="1:8" s="2" customFormat="1" ht="16.899999999999999" customHeight="1">
      <c r="A750" s="36"/>
      <c r="B750" s="41"/>
      <c r="C750" s="278" t="s">
        <v>21</v>
      </c>
      <c r="D750" s="278" t="s">
        <v>586</v>
      </c>
      <c r="E750" s="19" t="s">
        <v>21</v>
      </c>
      <c r="F750" s="279">
        <v>161.58000000000001</v>
      </c>
      <c r="G750" s="36"/>
      <c r="H750" s="41"/>
    </row>
    <row r="751" spans="1:8" s="2" customFormat="1" ht="16.899999999999999" customHeight="1">
      <c r="A751" s="36"/>
      <c r="B751" s="41"/>
      <c r="C751" s="278" t="s">
        <v>21</v>
      </c>
      <c r="D751" s="278" t="s">
        <v>1148</v>
      </c>
      <c r="E751" s="19" t="s">
        <v>21</v>
      </c>
      <c r="F751" s="279">
        <v>0.29399999999999998</v>
      </c>
      <c r="G751" s="36"/>
      <c r="H751" s="41"/>
    </row>
    <row r="752" spans="1:8" s="2" customFormat="1" ht="16.899999999999999" customHeight="1">
      <c r="A752" s="36"/>
      <c r="B752" s="41"/>
      <c r="C752" s="278" t="s">
        <v>21</v>
      </c>
      <c r="D752" s="278" t="s">
        <v>684</v>
      </c>
      <c r="E752" s="19" t="s">
        <v>21</v>
      </c>
      <c r="F752" s="279">
        <v>-106.64</v>
      </c>
      <c r="G752" s="36"/>
      <c r="H752" s="41"/>
    </row>
    <row r="753" spans="1:8" s="2" customFormat="1" ht="16.899999999999999" customHeight="1">
      <c r="A753" s="36"/>
      <c r="B753" s="41"/>
      <c r="C753" s="278" t="s">
        <v>583</v>
      </c>
      <c r="D753" s="278" t="s">
        <v>428</v>
      </c>
      <c r="E753" s="19" t="s">
        <v>21</v>
      </c>
      <c r="F753" s="279">
        <v>55.234000000000002</v>
      </c>
      <c r="G753" s="36"/>
      <c r="H753" s="41"/>
    </row>
    <row r="754" spans="1:8" s="2" customFormat="1" ht="16.899999999999999" customHeight="1">
      <c r="A754" s="36"/>
      <c r="B754" s="41"/>
      <c r="C754" s="280" t="s">
        <v>1579</v>
      </c>
      <c r="D754" s="36"/>
      <c r="E754" s="36"/>
      <c r="F754" s="36"/>
      <c r="G754" s="36"/>
      <c r="H754" s="41"/>
    </row>
    <row r="755" spans="1:8" s="2" customFormat="1" ht="16.899999999999999" customHeight="1">
      <c r="A755" s="36"/>
      <c r="B755" s="41"/>
      <c r="C755" s="278" t="s">
        <v>669</v>
      </c>
      <c r="D755" s="278" t="s">
        <v>1631</v>
      </c>
      <c r="E755" s="19" t="s">
        <v>298</v>
      </c>
      <c r="F755" s="279">
        <v>106.64</v>
      </c>
      <c r="G755" s="36"/>
      <c r="H755" s="41"/>
    </row>
    <row r="756" spans="1:8" s="2" customFormat="1" ht="16.899999999999999" customHeight="1">
      <c r="A756" s="36"/>
      <c r="B756" s="41"/>
      <c r="C756" s="278" t="s">
        <v>328</v>
      </c>
      <c r="D756" s="278" t="s">
        <v>1598</v>
      </c>
      <c r="E756" s="19" t="s">
        <v>298</v>
      </c>
      <c r="F756" s="279">
        <v>55.234000000000002</v>
      </c>
      <c r="G756" s="36"/>
      <c r="H756" s="41"/>
    </row>
    <row r="757" spans="1:8" s="2" customFormat="1" ht="16.899999999999999" customHeight="1">
      <c r="A757" s="36"/>
      <c r="B757" s="41"/>
      <c r="C757" s="278" t="s">
        <v>419</v>
      </c>
      <c r="D757" s="278" t="s">
        <v>1616</v>
      </c>
      <c r="E757" s="19" t="s">
        <v>298</v>
      </c>
      <c r="F757" s="279">
        <v>55.234000000000002</v>
      </c>
      <c r="G757" s="36"/>
      <c r="H757" s="41"/>
    </row>
    <row r="758" spans="1:8" s="2" customFormat="1" ht="16.899999999999999" customHeight="1">
      <c r="A758" s="36"/>
      <c r="B758" s="41"/>
      <c r="C758" s="278" t="s">
        <v>339</v>
      </c>
      <c r="D758" s="278" t="s">
        <v>1600</v>
      </c>
      <c r="E758" s="19" t="s">
        <v>298</v>
      </c>
      <c r="F758" s="279">
        <v>55.234000000000002</v>
      </c>
      <c r="G758" s="36"/>
      <c r="H758" s="41"/>
    </row>
    <row r="759" spans="1:8" s="2" customFormat="1" ht="16.899999999999999" customHeight="1">
      <c r="A759" s="36"/>
      <c r="B759" s="41"/>
      <c r="C759" s="274" t="s">
        <v>586</v>
      </c>
      <c r="D759" s="275" t="s">
        <v>587</v>
      </c>
      <c r="E759" s="276" t="s">
        <v>298</v>
      </c>
      <c r="F759" s="277">
        <v>161.58000000000001</v>
      </c>
      <c r="G759" s="36"/>
      <c r="H759" s="41"/>
    </row>
    <row r="760" spans="1:8" s="2" customFormat="1" ht="16.899999999999999" customHeight="1">
      <c r="A760" s="36"/>
      <c r="B760" s="41"/>
      <c r="C760" s="278" t="s">
        <v>21</v>
      </c>
      <c r="D760" s="278" t="s">
        <v>1167</v>
      </c>
      <c r="E760" s="19" t="s">
        <v>21</v>
      </c>
      <c r="F760" s="279">
        <v>0</v>
      </c>
      <c r="G760" s="36"/>
      <c r="H760" s="41"/>
    </row>
    <row r="761" spans="1:8" s="2" customFormat="1" ht="16.899999999999999" customHeight="1">
      <c r="A761" s="36"/>
      <c r="B761" s="41"/>
      <c r="C761" s="278" t="s">
        <v>21</v>
      </c>
      <c r="D761" s="278" t="s">
        <v>1168</v>
      </c>
      <c r="E761" s="19" t="s">
        <v>21</v>
      </c>
      <c r="F761" s="279">
        <v>98.1</v>
      </c>
      <c r="G761" s="36"/>
      <c r="H761" s="41"/>
    </row>
    <row r="762" spans="1:8" s="2" customFormat="1" ht="16.899999999999999" customHeight="1">
      <c r="A762" s="36"/>
      <c r="B762" s="41"/>
      <c r="C762" s="278" t="s">
        <v>21</v>
      </c>
      <c r="D762" s="278" t="s">
        <v>1169</v>
      </c>
      <c r="E762" s="19" t="s">
        <v>21</v>
      </c>
      <c r="F762" s="279">
        <v>63.48</v>
      </c>
      <c r="G762" s="36"/>
      <c r="H762" s="41"/>
    </row>
    <row r="763" spans="1:8" s="2" customFormat="1" ht="16.899999999999999" customHeight="1">
      <c r="A763" s="36"/>
      <c r="B763" s="41"/>
      <c r="C763" s="278" t="s">
        <v>586</v>
      </c>
      <c r="D763" s="278" t="s">
        <v>188</v>
      </c>
      <c r="E763" s="19" t="s">
        <v>21</v>
      </c>
      <c r="F763" s="279">
        <v>161.58000000000001</v>
      </c>
      <c r="G763" s="36"/>
      <c r="H763" s="41"/>
    </row>
    <row r="764" spans="1:8" s="2" customFormat="1" ht="16.899999999999999" customHeight="1">
      <c r="A764" s="36"/>
      <c r="B764" s="41"/>
      <c r="C764" s="280" t="s">
        <v>1579</v>
      </c>
      <c r="D764" s="36"/>
      <c r="E764" s="36"/>
      <c r="F764" s="36"/>
      <c r="G764" s="36"/>
      <c r="H764" s="41"/>
    </row>
    <row r="765" spans="1:8" s="2" customFormat="1" ht="16.899999999999999" customHeight="1">
      <c r="A765" s="36"/>
      <c r="B765" s="41"/>
      <c r="C765" s="278" t="s">
        <v>636</v>
      </c>
      <c r="D765" s="278" t="s">
        <v>1629</v>
      </c>
      <c r="E765" s="19" t="s">
        <v>298</v>
      </c>
      <c r="F765" s="279">
        <v>161.58000000000001</v>
      </c>
      <c r="G765" s="36"/>
      <c r="H765" s="41"/>
    </row>
    <row r="766" spans="1:8" s="2" customFormat="1" ht="16.899999999999999" customHeight="1">
      <c r="A766" s="36"/>
      <c r="B766" s="41"/>
      <c r="C766" s="278" t="s">
        <v>669</v>
      </c>
      <c r="D766" s="278" t="s">
        <v>1631</v>
      </c>
      <c r="E766" s="19" t="s">
        <v>298</v>
      </c>
      <c r="F766" s="279">
        <v>106.64</v>
      </c>
      <c r="G766" s="36"/>
      <c r="H766" s="41"/>
    </row>
    <row r="767" spans="1:8" s="2" customFormat="1" ht="16.899999999999999" customHeight="1">
      <c r="A767" s="36"/>
      <c r="B767" s="41"/>
      <c r="C767" s="274" t="s">
        <v>1148</v>
      </c>
      <c r="D767" s="275" t="s">
        <v>1149</v>
      </c>
      <c r="E767" s="276" t="s">
        <v>298</v>
      </c>
      <c r="F767" s="277">
        <v>0.29399999999999998</v>
      </c>
      <c r="G767" s="36"/>
      <c r="H767" s="41"/>
    </row>
    <row r="768" spans="1:8" s="2" customFormat="1" ht="16.899999999999999" customHeight="1">
      <c r="A768" s="36"/>
      <c r="B768" s="41"/>
      <c r="C768" s="278" t="s">
        <v>21</v>
      </c>
      <c r="D768" s="278" t="s">
        <v>1174</v>
      </c>
      <c r="E768" s="19" t="s">
        <v>21</v>
      </c>
      <c r="F768" s="279">
        <v>0</v>
      </c>
      <c r="G768" s="36"/>
      <c r="H768" s="41"/>
    </row>
    <row r="769" spans="1:8" s="2" customFormat="1" ht="16.899999999999999" customHeight="1">
      <c r="A769" s="36"/>
      <c r="B769" s="41"/>
      <c r="C769" s="278" t="s">
        <v>21</v>
      </c>
      <c r="D769" s="278" t="s">
        <v>1175</v>
      </c>
      <c r="E769" s="19" t="s">
        <v>21</v>
      </c>
      <c r="F769" s="279">
        <v>0</v>
      </c>
      <c r="G769" s="36"/>
      <c r="H769" s="41"/>
    </row>
    <row r="770" spans="1:8" s="2" customFormat="1" ht="16.899999999999999" customHeight="1">
      <c r="A770" s="36"/>
      <c r="B770" s="41"/>
      <c r="C770" s="278" t="s">
        <v>21</v>
      </c>
      <c r="D770" s="278" t="s">
        <v>1176</v>
      </c>
      <c r="E770" s="19" t="s">
        <v>21</v>
      </c>
      <c r="F770" s="279">
        <v>0.29399999999999998</v>
      </c>
      <c r="G770" s="36"/>
      <c r="H770" s="41"/>
    </row>
    <row r="771" spans="1:8" s="2" customFormat="1" ht="16.899999999999999" customHeight="1">
      <c r="A771" s="36"/>
      <c r="B771" s="41"/>
      <c r="C771" s="278" t="s">
        <v>1148</v>
      </c>
      <c r="D771" s="278" t="s">
        <v>188</v>
      </c>
      <c r="E771" s="19" t="s">
        <v>21</v>
      </c>
      <c r="F771" s="279">
        <v>0.29399999999999998</v>
      </c>
      <c r="G771" s="36"/>
      <c r="H771" s="41"/>
    </row>
    <row r="772" spans="1:8" s="2" customFormat="1" ht="16.899999999999999" customHeight="1">
      <c r="A772" s="36"/>
      <c r="B772" s="41"/>
      <c r="C772" s="280" t="s">
        <v>1579</v>
      </c>
      <c r="D772" s="36"/>
      <c r="E772" s="36"/>
      <c r="F772" s="36"/>
      <c r="G772" s="36"/>
      <c r="H772" s="41"/>
    </row>
    <row r="773" spans="1:8" s="2" customFormat="1" ht="16.899999999999999" customHeight="1">
      <c r="A773" s="36"/>
      <c r="B773" s="41"/>
      <c r="C773" s="278" t="s">
        <v>1170</v>
      </c>
      <c r="D773" s="278" t="s">
        <v>1647</v>
      </c>
      <c r="E773" s="19" t="s">
        <v>298</v>
      </c>
      <c r="F773" s="279">
        <v>0.29399999999999998</v>
      </c>
      <c r="G773" s="36"/>
      <c r="H773" s="41"/>
    </row>
    <row r="774" spans="1:8" s="2" customFormat="1" ht="16.899999999999999" customHeight="1">
      <c r="A774" s="36"/>
      <c r="B774" s="41"/>
      <c r="C774" s="278" t="s">
        <v>669</v>
      </c>
      <c r="D774" s="278" t="s">
        <v>1631</v>
      </c>
      <c r="E774" s="19" t="s">
        <v>298</v>
      </c>
      <c r="F774" s="279">
        <v>106.64</v>
      </c>
      <c r="G774" s="36"/>
      <c r="H774" s="41"/>
    </row>
    <row r="775" spans="1:8" s="2" customFormat="1" ht="16.899999999999999" customHeight="1">
      <c r="A775" s="36"/>
      <c r="B775" s="41"/>
      <c r="C775" s="274" t="s">
        <v>589</v>
      </c>
      <c r="D775" s="275" t="s">
        <v>590</v>
      </c>
      <c r="E775" s="276" t="s">
        <v>298</v>
      </c>
      <c r="F775" s="277">
        <v>106.64</v>
      </c>
      <c r="G775" s="36"/>
      <c r="H775" s="41"/>
    </row>
    <row r="776" spans="1:8" s="2" customFormat="1" ht="16.899999999999999" customHeight="1">
      <c r="A776" s="36"/>
      <c r="B776" s="41"/>
      <c r="C776" s="278" t="s">
        <v>21</v>
      </c>
      <c r="D776" s="278" t="s">
        <v>1187</v>
      </c>
      <c r="E776" s="19" t="s">
        <v>21</v>
      </c>
      <c r="F776" s="279">
        <v>0</v>
      </c>
      <c r="G776" s="36"/>
      <c r="H776" s="41"/>
    </row>
    <row r="777" spans="1:8" s="2" customFormat="1" ht="16.899999999999999" customHeight="1">
      <c r="A777" s="36"/>
      <c r="B777" s="41"/>
      <c r="C777" s="278" t="s">
        <v>21</v>
      </c>
      <c r="D777" s="278" t="s">
        <v>1188</v>
      </c>
      <c r="E777" s="19" t="s">
        <v>21</v>
      </c>
      <c r="F777" s="279">
        <v>98.4</v>
      </c>
      <c r="G777" s="36"/>
      <c r="H777" s="41"/>
    </row>
    <row r="778" spans="1:8" s="2" customFormat="1" ht="16.899999999999999" customHeight="1">
      <c r="A778" s="36"/>
      <c r="B778" s="41"/>
      <c r="C778" s="278" t="s">
        <v>21</v>
      </c>
      <c r="D778" s="278" t="s">
        <v>674</v>
      </c>
      <c r="E778" s="19" t="s">
        <v>21</v>
      </c>
      <c r="F778" s="279">
        <v>0</v>
      </c>
      <c r="G778" s="36"/>
      <c r="H778" s="41"/>
    </row>
    <row r="779" spans="1:8" s="2" customFormat="1" ht="16.899999999999999" customHeight="1">
      <c r="A779" s="36"/>
      <c r="B779" s="41"/>
      <c r="C779" s="278" t="s">
        <v>21</v>
      </c>
      <c r="D779" s="278" t="s">
        <v>675</v>
      </c>
      <c r="E779" s="19" t="s">
        <v>21</v>
      </c>
      <c r="F779" s="279">
        <v>0</v>
      </c>
      <c r="G779" s="36"/>
      <c r="H779" s="41"/>
    </row>
    <row r="780" spans="1:8" s="2" customFormat="1" ht="16.899999999999999" customHeight="1">
      <c r="A780" s="36"/>
      <c r="B780" s="41"/>
      <c r="C780" s="278" t="s">
        <v>21</v>
      </c>
      <c r="D780" s="278" t="s">
        <v>1189</v>
      </c>
      <c r="E780" s="19" t="s">
        <v>21</v>
      </c>
      <c r="F780" s="279">
        <v>-4.3</v>
      </c>
      <c r="G780" s="36"/>
      <c r="H780" s="41"/>
    </row>
    <row r="781" spans="1:8" s="2" customFormat="1" ht="16.899999999999999" customHeight="1">
      <c r="A781" s="36"/>
      <c r="B781" s="41"/>
      <c r="C781" s="278" t="s">
        <v>21</v>
      </c>
      <c r="D781" s="278" t="s">
        <v>679</v>
      </c>
      <c r="E781" s="19" t="s">
        <v>21</v>
      </c>
      <c r="F781" s="279">
        <v>0</v>
      </c>
      <c r="G781" s="36"/>
      <c r="H781" s="41"/>
    </row>
    <row r="782" spans="1:8" s="2" customFormat="1" ht="16.899999999999999" customHeight="1">
      <c r="A782" s="36"/>
      <c r="B782" s="41"/>
      <c r="C782" s="278" t="s">
        <v>21</v>
      </c>
      <c r="D782" s="278" t="s">
        <v>1190</v>
      </c>
      <c r="E782" s="19" t="s">
        <v>21</v>
      </c>
      <c r="F782" s="279">
        <v>-10.5</v>
      </c>
      <c r="G782" s="36"/>
      <c r="H782" s="41"/>
    </row>
    <row r="783" spans="1:8" s="2" customFormat="1" ht="16.899999999999999" customHeight="1">
      <c r="A783" s="36"/>
      <c r="B783" s="41"/>
      <c r="C783" s="278" t="s">
        <v>21</v>
      </c>
      <c r="D783" s="278" t="s">
        <v>1191</v>
      </c>
      <c r="E783" s="19" t="s">
        <v>21</v>
      </c>
      <c r="F783" s="279">
        <v>0</v>
      </c>
      <c r="G783" s="36"/>
      <c r="H783" s="41"/>
    </row>
    <row r="784" spans="1:8" s="2" customFormat="1" ht="16.899999999999999" customHeight="1">
      <c r="A784" s="36"/>
      <c r="B784" s="41"/>
      <c r="C784" s="278" t="s">
        <v>21</v>
      </c>
      <c r="D784" s="278" t="s">
        <v>1192</v>
      </c>
      <c r="E784" s="19" t="s">
        <v>21</v>
      </c>
      <c r="F784" s="279">
        <v>6.12</v>
      </c>
      <c r="G784" s="36"/>
      <c r="H784" s="41"/>
    </row>
    <row r="785" spans="1:8" s="2" customFormat="1" ht="16.899999999999999" customHeight="1">
      <c r="A785" s="36"/>
      <c r="B785" s="41"/>
      <c r="C785" s="278" t="s">
        <v>21</v>
      </c>
      <c r="D785" s="278" t="s">
        <v>1193</v>
      </c>
      <c r="E785" s="19" t="s">
        <v>21</v>
      </c>
      <c r="F785" s="279">
        <v>4.26</v>
      </c>
      <c r="G785" s="36"/>
      <c r="H785" s="41"/>
    </row>
    <row r="786" spans="1:8" s="2" customFormat="1" ht="16.899999999999999" customHeight="1">
      <c r="A786" s="36"/>
      <c r="B786" s="41"/>
      <c r="C786" s="278" t="s">
        <v>21</v>
      </c>
      <c r="D786" s="278" t="s">
        <v>1194</v>
      </c>
      <c r="E786" s="19" t="s">
        <v>21</v>
      </c>
      <c r="F786" s="279">
        <v>12.66</v>
      </c>
      <c r="G786" s="36"/>
      <c r="H786" s="41"/>
    </row>
    <row r="787" spans="1:8" s="2" customFormat="1" ht="16.899999999999999" customHeight="1">
      <c r="A787" s="36"/>
      <c r="B787" s="41"/>
      <c r="C787" s="278" t="s">
        <v>589</v>
      </c>
      <c r="D787" s="278" t="s">
        <v>188</v>
      </c>
      <c r="E787" s="19" t="s">
        <v>21</v>
      </c>
      <c r="F787" s="279">
        <v>106.64</v>
      </c>
      <c r="G787" s="36"/>
      <c r="H787" s="41"/>
    </row>
    <row r="788" spans="1:8" s="2" customFormat="1" ht="16.899999999999999" customHeight="1">
      <c r="A788" s="36"/>
      <c r="B788" s="41"/>
      <c r="C788" s="280" t="s">
        <v>1579</v>
      </c>
      <c r="D788" s="36"/>
      <c r="E788" s="36"/>
      <c r="F788" s="36"/>
      <c r="G788" s="36"/>
      <c r="H788" s="41"/>
    </row>
    <row r="789" spans="1:8" s="2" customFormat="1" ht="16.899999999999999" customHeight="1">
      <c r="A789" s="36"/>
      <c r="B789" s="41"/>
      <c r="C789" s="278" t="s">
        <v>669</v>
      </c>
      <c r="D789" s="278" t="s">
        <v>1631</v>
      </c>
      <c r="E789" s="19" t="s">
        <v>298</v>
      </c>
      <c r="F789" s="279">
        <v>106.64</v>
      </c>
      <c r="G789" s="36"/>
      <c r="H789" s="41"/>
    </row>
    <row r="790" spans="1:8" s="2" customFormat="1" ht="16.899999999999999" customHeight="1">
      <c r="A790" s="36"/>
      <c r="B790" s="41"/>
      <c r="C790" s="274" t="s">
        <v>1152</v>
      </c>
      <c r="D790" s="275" t="s">
        <v>1153</v>
      </c>
      <c r="E790" s="276" t="s">
        <v>298</v>
      </c>
      <c r="F790" s="277">
        <v>53.344999999999999</v>
      </c>
      <c r="G790" s="36"/>
      <c r="H790" s="41"/>
    </row>
    <row r="791" spans="1:8" s="2" customFormat="1" ht="16.899999999999999" customHeight="1">
      <c r="A791" s="36"/>
      <c r="B791" s="41"/>
      <c r="C791" s="278" t="s">
        <v>21</v>
      </c>
      <c r="D791" s="278" t="s">
        <v>1205</v>
      </c>
      <c r="E791" s="19" t="s">
        <v>21</v>
      </c>
      <c r="F791" s="279">
        <v>0</v>
      </c>
      <c r="G791" s="36"/>
      <c r="H791" s="41"/>
    </row>
    <row r="792" spans="1:8" s="2" customFormat="1" ht="16.899999999999999" customHeight="1">
      <c r="A792" s="36"/>
      <c r="B792" s="41"/>
      <c r="C792" s="278" t="s">
        <v>21</v>
      </c>
      <c r="D792" s="278" t="s">
        <v>724</v>
      </c>
      <c r="E792" s="19" t="s">
        <v>21</v>
      </c>
      <c r="F792" s="279">
        <v>0</v>
      </c>
      <c r="G792" s="36"/>
      <c r="H792" s="41"/>
    </row>
    <row r="793" spans="1:8" s="2" customFormat="1" ht="16.899999999999999" customHeight="1">
      <c r="A793" s="36"/>
      <c r="B793" s="41"/>
      <c r="C793" s="278" t="s">
        <v>21</v>
      </c>
      <c r="D793" s="278" t="s">
        <v>1206</v>
      </c>
      <c r="E793" s="19" t="s">
        <v>21</v>
      </c>
      <c r="F793" s="279">
        <v>18.7</v>
      </c>
      <c r="G793" s="36"/>
      <c r="H793" s="41"/>
    </row>
    <row r="794" spans="1:8" s="2" customFormat="1" ht="16.899999999999999" customHeight="1">
      <c r="A794" s="36"/>
      <c r="B794" s="41"/>
      <c r="C794" s="278" t="s">
        <v>21</v>
      </c>
      <c r="D794" s="278" t="s">
        <v>727</v>
      </c>
      <c r="E794" s="19" t="s">
        <v>21</v>
      </c>
      <c r="F794" s="279">
        <v>0</v>
      </c>
      <c r="G794" s="36"/>
      <c r="H794" s="41"/>
    </row>
    <row r="795" spans="1:8" s="2" customFormat="1" ht="16.899999999999999" customHeight="1">
      <c r="A795" s="36"/>
      <c r="B795" s="41"/>
      <c r="C795" s="278" t="s">
        <v>21</v>
      </c>
      <c r="D795" s="278" t="s">
        <v>1207</v>
      </c>
      <c r="E795" s="19" t="s">
        <v>21</v>
      </c>
      <c r="F795" s="279">
        <v>10.5</v>
      </c>
      <c r="G795" s="36"/>
      <c r="H795" s="41"/>
    </row>
    <row r="796" spans="1:8" s="2" customFormat="1" ht="16.899999999999999" customHeight="1">
      <c r="A796" s="36"/>
      <c r="B796" s="41"/>
      <c r="C796" s="278" t="s">
        <v>21</v>
      </c>
      <c r="D796" s="278" t="s">
        <v>1208</v>
      </c>
      <c r="E796" s="19" t="s">
        <v>21</v>
      </c>
      <c r="F796" s="279">
        <v>0</v>
      </c>
      <c r="G796" s="36"/>
      <c r="H796" s="41"/>
    </row>
    <row r="797" spans="1:8" s="2" customFormat="1" ht="16.899999999999999" customHeight="1">
      <c r="A797" s="36"/>
      <c r="B797" s="41"/>
      <c r="C797" s="278" t="s">
        <v>21</v>
      </c>
      <c r="D797" s="278" t="s">
        <v>1209</v>
      </c>
      <c r="E797" s="19" t="s">
        <v>21</v>
      </c>
      <c r="F797" s="279">
        <v>26.774999999999999</v>
      </c>
      <c r="G797" s="36"/>
      <c r="H797" s="41"/>
    </row>
    <row r="798" spans="1:8" s="2" customFormat="1" ht="16.899999999999999" customHeight="1">
      <c r="A798" s="36"/>
      <c r="B798" s="41"/>
      <c r="C798" s="278" t="s">
        <v>21</v>
      </c>
      <c r="D798" s="278" t="s">
        <v>1210</v>
      </c>
      <c r="E798" s="19" t="s">
        <v>21</v>
      </c>
      <c r="F798" s="279">
        <v>0</v>
      </c>
      <c r="G798" s="36"/>
      <c r="H798" s="41"/>
    </row>
    <row r="799" spans="1:8" s="2" customFormat="1" ht="16.899999999999999" customHeight="1">
      <c r="A799" s="36"/>
      <c r="B799" s="41"/>
      <c r="C799" s="278" t="s">
        <v>21</v>
      </c>
      <c r="D799" s="278" t="s">
        <v>1211</v>
      </c>
      <c r="E799" s="19" t="s">
        <v>21</v>
      </c>
      <c r="F799" s="279">
        <v>-0.63</v>
      </c>
      <c r="G799" s="36"/>
      <c r="H799" s="41"/>
    </row>
    <row r="800" spans="1:8" s="2" customFormat="1" ht="16.899999999999999" customHeight="1">
      <c r="A800" s="36"/>
      <c r="B800" s="41"/>
      <c r="C800" s="278" t="s">
        <v>21</v>
      </c>
      <c r="D800" s="278" t="s">
        <v>1212</v>
      </c>
      <c r="E800" s="19" t="s">
        <v>21</v>
      </c>
      <c r="F800" s="279">
        <v>0</v>
      </c>
      <c r="G800" s="36"/>
      <c r="H800" s="41"/>
    </row>
    <row r="801" spans="1:8" s="2" customFormat="1" ht="16.899999999999999" customHeight="1">
      <c r="A801" s="36"/>
      <c r="B801" s="41"/>
      <c r="C801" s="278" t="s">
        <v>21</v>
      </c>
      <c r="D801" s="278" t="s">
        <v>1213</v>
      </c>
      <c r="E801" s="19" t="s">
        <v>21</v>
      </c>
      <c r="F801" s="279">
        <v>-2</v>
      </c>
      <c r="G801" s="36"/>
      <c r="H801" s="41"/>
    </row>
    <row r="802" spans="1:8" s="2" customFormat="1" ht="16.899999999999999" customHeight="1">
      <c r="A802" s="36"/>
      <c r="B802" s="41"/>
      <c r="C802" s="278" t="s">
        <v>1152</v>
      </c>
      <c r="D802" s="278" t="s">
        <v>428</v>
      </c>
      <c r="E802" s="19" t="s">
        <v>21</v>
      </c>
      <c r="F802" s="279">
        <v>53.344999999999999</v>
      </c>
      <c r="G802" s="36"/>
      <c r="H802" s="41"/>
    </row>
    <row r="803" spans="1:8" s="2" customFormat="1" ht="16.899999999999999" customHeight="1">
      <c r="A803" s="36"/>
      <c r="B803" s="41"/>
      <c r="C803" s="280" t="s">
        <v>1579</v>
      </c>
      <c r="D803" s="36"/>
      <c r="E803" s="36"/>
      <c r="F803" s="36"/>
      <c r="G803" s="36"/>
      <c r="H803" s="41"/>
    </row>
    <row r="804" spans="1:8" s="2" customFormat="1" ht="16.899999999999999" customHeight="1">
      <c r="A804" s="36"/>
      <c r="B804" s="41"/>
      <c r="C804" s="278" t="s">
        <v>719</v>
      </c>
      <c r="D804" s="278" t="s">
        <v>1632</v>
      </c>
      <c r="E804" s="19" t="s">
        <v>298</v>
      </c>
      <c r="F804" s="279">
        <v>66.257999999999996</v>
      </c>
      <c r="G804" s="36"/>
      <c r="H804" s="41"/>
    </row>
    <row r="805" spans="1:8" s="2" customFormat="1" ht="16.899999999999999" customHeight="1">
      <c r="A805" s="36"/>
      <c r="B805" s="41"/>
      <c r="C805" s="278" t="s">
        <v>751</v>
      </c>
      <c r="D805" s="278" t="s">
        <v>1633</v>
      </c>
      <c r="E805" s="19" t="s">
        <v>566</v>
      </c>
      <c r="F805" s="279">
        <v>0.99399999999999999</v>
      </c>
      <c r="G805" s="36"/>
      <c r="H805" s="41"/>
    </row>
    <row r="806" spans="1:8" s="2" customFormat="1" ht="16.899999999999999" customHeight="1">
      <c r="A806" s="36"/>
      <c r="B806" s="41"/>
      <c r="C806" s="278" t="s">
        <v>757</v>
      </c>
      <c r="D806" s="278" t="s">
        <v>1634</v>
      </c>
      <c r="E806" s="19" t="s">
        <v>566</v>
      </c>
      <c r="F806" s="279">
        <v>2.6509999999999998</v>
      </c>
      <c r="G806" s="36"/>
      <c r="H806" s="41"/>
    </row>
    <row r="807" spans="1:8" s="2" customFormat="1" ht="16.899999999999999" customHeight="1">
      <c r="A807" s="36"/>
      <c r="B807" s="41"/>
      <c r="C807" s="274" t="s">
        <v>1156</v>
      </c>
      <c r="D807" s="275" t="s">
        <v>1157</v>
      </c>
      <c r="E807" s="276" t="s">
        <v>298</v>
      </c>
      <c r="F807" s="277">
        <v>12.913</v>
      </c>
      <c r="G807" s="36"/>
      <c r="H807" s="41"/>
    </row>
    <row r="808" spans="1:8" s="2" customFormat="1" ht="16.899999999999999" customHeight="1">
      <c r="A808" s="36"/>
      <c r="B808" s="41"/>
      <c r="C808" s="278" t="s">
        <v>21</v>
      </c>
      <c r="D808" s="278" t="s">
        <v>1214</v>
      </c>
      <c r="E808" s="19" t="s">
        <v>21</v>
      </c>
      <c r="F808" s="279">
        <v>0</v>
      </c>
      <c r="G808" s="36"/>
      <c r="H808" s="41"/>
    </row>
    <row r="809" spans="1:8" s="2" customFormat="1" ht="16.899999999999999" customHeight="1">
      <c r="A809" s="36"/>
      <c r="B809" s="41"/>
      <c r="C809" s="278" t="s">
        <v>21</v>
      </c>
      <c r="D809" s="278" t="s">
        <v>1215</v>
      </c>
      <c r="E809" s="19" t="s">
        <v>21</v>
      </c>
      <c r="F809" s="279">
        <v>0</v>
      </c>
      <c r="G809" s="36"/>
      <c r="H809" s="41"/>
    </row>
    <row r="810" spans="1:8" s="2" customFormat="1" ht="16.899999999999999" customHeight="1">
      <c r="A810" s="36"/>
      <c r="B810" s="41"/>
      <c r="C810" s="278" t="s">
        <v>21</v>
      </c>
      <c r="D810" s="278" t="s">
        <v>1216</v>
      </c>
      <c r="E810" s="19" t="s">
        <v>21</v>
      </c>
      <c r="F810" s="279">
        <v>1.72</v>
      </c>
      <c r="G810" s="36"/>
      <c r="H810" s="41"/>
    </row>
    <row r="811" spans="1:8" s="2" customFormat="1" ht="16.899999999999999" customHeight="1">
      <c r="A811" s="36"/>
      <c r="B811" s="41"/>
      <c r="C811" s="278" t="s">
        <v>21</v>
      </c>
      <c r="D811" s="278" t="s">
        <v>1217</v>
      </c>
      <c r="E811" s="19" t="s">
        <v>21</v>
      </c>
      <c r="F811" s="279">
        <v>0</v>
      </c>
      <c r="G811" s="36"/>
      <c r="H811" s="41"/>
    </row>
    <row r="812" spans="1:8" s="2" customFormat="1" ht="16.899999999999999" customHeight="1">
      <c r="A812" s="36"/>
      <c r="B812" s="41"/>
      <c r="C812" s="278" t="s">
        <v>21</v>
      </c>
      <c r="D812" s="278" t="s">
        <v>1218</v>
      </c>
      <c r="E812" s="19" t="s">
        <v>21</v>
      </c>
      <c r="F812" s="279">
        <v>5.3209999999999997</v>
      </c>
      <c r="G812" s="36"/>
      <c r="H812" s="41"/>
    </row>
    <row r="813" spans="1:8" s="2" customFormat="1" ht="16.899999999999999" customHeight="1">
      <c r="A813" s="36"/>
      <c r="B813" s="41"/>
      <c r="C813" s="278" t="s">
        <v>21</v>
      </c>
      <c r="D813" s="278" t="s">
        <v>1219</v>
      </c>
      <c r="E813" s="19" t="s">
        <v>21</v>
      </c>
      <c r="F813" s="279">
        <v>1.103</v>
      </c>
      <c r="G813" s="36"/>
      <c r="H813" s="41"/>
    </row>
    <row r="814" spans="1:8" s="2" customFormat="1" ht="16.899999999999999" customHeight="1">
      <c r="A814" s="36"/>
      <c r="B814" s="41"/>
      <c r="C814" s="278" t="s">
        <v>21</v>
      </c>
      <c r="D814" s="278" t="s">
        <v>1220</v>
      </c>
      <c r="E814" s="19" t="s">
        <v>21</v>
      </c>
      <c r="F814" s="279">
        <v>0</v>
      </c>
      <c r="G814" s="36"/>
      <c r="H814" s="41"/>
    </row>
    <row r="815" spans="1:8" s="2" customFormat="1" ht="16.899999999999999" customHeight="1">
      <c r="A815" s="36"/>
      <c r="B815" s="41"/>
      <c r="C815" s="278" t="s">
        <v>21</v>
      </c>
      <c r="D815" s="278" t="s">
        <v>1221</v>
      </c>
      <c r="E815" s="19" t="s">
        <v>21</v>
      </c>
      <c r="F815" s="279">
        <v>3.7890000000000001</v>
      </c>
      <c r="G815" s="36"/>
      <c r="H815" s="41"/>
    </row>
    <row r="816" spans="1:8" s="2" customFormat="1" ht="16.899999999999999" customHeight="1">
      <c r="A816" s="36"/>
      <c r="B816" s="41"/>
      <c r="C816" s="278" t="s">
        <v>21</v>
      </c>
      <c r="D816" s="278" t="s">
        <v>1222</v>
      </c>
      <c r="E816" s="19" t="s">
        <v>21</v>
      </c>
      <c r="F816" s="279">
        <v>0.98</v>
      </c>
      <c r="G816" s="36"/>
      <c r="H816" s="41"/>
    </row>
    <row r="817" spans="1:8" s="2" customFormat="1" ht="16.899999999999999" customHeight="1">
      <c r="A817" s="36"/>
      <c r="B817" s="41"/>
      <c r="C817" s="278" t="s">
        <v>1156</v>
      </c>
      <c r="D817" s="278" t="s">
        <v>428</v>
      </c>
      <c r="E817" s="19" t="s">
        <v>21</v>
      </c>
      <c r="F817" s="279">
        <v>12.913</v>
      </c>
      <c r="G817" s="36"/>
      <c r="H817" s="41"/>
    </row>
    <row r="818" spans="1:8" s="2" customFormat="1" ht="16.899999999999999" customHeight="1">
      <c r="A818" s="36"/>
      <c r="B818" s="41"/>
      <c r="C818" s="280" t="s">
        <v>1579</v>
      </c>
      <c r="D818" s="36"/>
      <c r="E818" s="36"/>
      <c r="F818" s="36"/>
      <c r="G818" s="36"/>
      <c r="H818" s="41"/>
    </row>
    <row r="819" spans="1:8" s="2" customFormat="1" ht="16.899999999999999" customHeight="1">
      <c r="A819" s="36"/>
      <c r="B819" s="41"/>
      <c r="C819" s="278" t="s">
        <v>719</v>
      </c>
      <c r="D819" s="278" t="s">
        <v>1632</v>
      </c>
      <c r="E819" s="19" t="s">
        <v>298</v>
      </c>
      <c r="F819" s="279">
        <v>66.257999999999996</v>
      </c>
      <c r="G819" s="36"/>
      <c r="H819" s="41"/>
    </row>
    <row r="820" spans="1:8" s="2" customFormat="1" ht="16.899999999999999" customHeight="1">
      <c r="A820" s="36"/>
      <c r="B820" s="41"/>
      <c r="C820" s="278" t="s">
        <v>751</v>
      </c>
      <c r="D820" s="278" t="s">
        <v>1633</v>
      </c>
      <c r="E820" s="19" t="s">
        <v>566</v>
      </c>
      <c r="F820" s="279">
        <v>0.99399999999999999</v>
      </c>
      <c r="G820" s="36"/>
      <c r="H820" s="41"/>
    </row>
    <row r="821" spans="1:8" s="2" customFormat="1" ht="16.899999999999999" customHeight="1">
      <c r="A821" s="36"/>
      <c r="B821" s="41"/>
      <c r="C821" s="278" t="s">
        <v>757</v>
      </c>
      <c r="D821" s="278" t="s">
        <v>1634</v>
      </c>
      <c r="E821" s="19" t="s">
        <v>566</v>
      </c>
      <c r="F821" s="279">
        <v>2.6509999999999998</v>
      </c>
      <c r="G821" s="36"/>
      <c r="H821" s="41"/>
    </row>
    <row r="822" spans="1:8" s="2" customFormat="1" ht="26.45" customHeight="1">
      <c r="A822" s="36"/>
      <c r="B822" s="41"/>
      <c r="C822" s="273" t="s">
        <v>1648</v>
      </c>
      <c r="D822" s="273" t="s">
        <v>121</v>
      </c>
      <c r="E822" s="36"/>
      <c r="F822" s="36"/>
      <c r="G822" s="36"/>
      <c r="H822" s="41"/>
    </row>
    <row r="823" spans="1:8" s="2" customFormat="1" ht="16.899999999999999" customHeight="1">
      <c r="A823" s="36"/>
      <c r="B823" s="41"/>
      <c r="C823" s="274" t="s">
        <v>1377</v>
      </c>
      <c r="D823" s="275" t="s">
        <v>1378</v>
      </c>
      <c r="E823" s="276" t="s">
        <v>142</v>
      </c>
      <c r="F823" s="277">
        <v>130</v>
      </c>
      <c r="G823" s="36"/>
      <c r="H823" s="41"/>
    </row>
    <row r="824" spans="1:8" s="2" customFormat="1" ht="16.899999999999999" customHeight="1">
      <c r="A824" s="36"/>
      <c r="B824" s="41"/>
      <c r="C824" s="278" t="s">
        <v>21</v>
      </c>
      <c r="D824" s="278" t="s">
        <v>1404</v>
      </c>
      <c r="E824" s="19" t="s">
        <v>21</v>
      </c>
      <c r="F824" s="279">
        <v>0</v>
      </c>
      <c r="G824" s="36"/>
      <c r="H824" s="41"/>
    </row>
    <row r="825" spans="1:8" s="2" customFormat="1" ht="16.899999999999999" customHeight="1">
      <c r="A825" s="36"/>
      <c r="B825" s="41"/>
      <c r="C825" s="278" t="s">
        <v>21</v>
      </c>
      <c r="D825" s="278" t="s">
        <v>1379</v>
      </c>
      <c r="E825" s="19" t="s">
        <v>21</v>
      </c>
      <c r="F825" s="279">
        <v>130</v>
      </c>
      <c r="G825" s="36"/>
      <c r="H825" s="41"/>
    </row>
    <row r="826" spans="1:8" s="2" customFormat="1" ht="16.899999999999999" customHeight="1">
      <c r="A826" s="36"/>
      <c r="B826" s="41"/>
      <c r="C826" s="278" t="s">
        <v>1377</v>
      </c>
      <c r="D826" s="278" t="s">
        <v>188</v>
      </c>
      <c r="E826" s="19" t="s">
        <v>21</v>
      </c>
      <c r="F826" s="279">
        <v>130</v>
      </c>
      <c r="G826" s="36"/>
      <c r="H826" s="41"/>
    </row>
    <row r="827" spans="1:8" s="2" customFormat="1" ht="16.899999999999999" customHeight="1">
      <c r="A827" s="36"/>
      <c r="B827" s="41"/>
      <c r="C827" s="280" t="s">
        <v>1579</v>
      </c>
      <c r="D827" s="36"/>
      <c r="E827" s="36"/>
      <c r="F827" s="36"/>
      <c r="G827" s="36"/>
      <c r="H827" s="41"/>
    </row>
    <row r="828" spans="1:8" s="2" customFormat="1" ht="16.899999999999999" customHeight="1">
      <c r="A828" s="36"/>
      <c r="B828" s="41"/>
      <c r="C828" s="278" t="s">
        <v>1401</v>
      </c>
      <c r="D828" s="278" t="s">
        <v>1649</v>
      </c>
      <c r="E828" s="19" t="s">
        <v>142</v>
      </c>
      <c r="F828" s="279">
        <v>130</v>
      </c>
      <c r="G828" s="36"/>
      <c r="H828" s="41"/>
    </row>
    <row r="829" spans="1:8" s="2" customFormat="1" ht="16.899999999999999" customHeight="1">
      <c r="A829" s="36"/>
      <c r="B829" s="41"/>
      <c r="C829" s="278" t="s">
        <v>1387</v>
      </c>
      <c r="D829" s="278" t="s">
        <v>1650</v>
      </c>
      <c r="E829" s="19" t="s">
        <v>142</v>
      </c>
      <c r="F829" s="279">
        <v>260</v>
      </c>
      <c r="G829" s="36"/>
      <c r="H829" s="41"/>
    </row>
    <row r="830" spans="1:8" s="2" customFormat="1" ht="16.899999999999999" customHeight="1">
      <c r="A830" s="36"/>
      <c r="B830" s="41"/>
      <c r="C830" s="278" t="s">
        <v>1409</v>
      </c>
      <c r="D830" s="278" t="s">
        <v>1651</v>
      </c>
      <c r="E830" s="19" t="s">
        <v>142</v>
      </c>
      <c r="F830" s="279">
        <v>260</v>
      </c>
      <c r="G830" s="36"/>
      <c r="H830" s="41"/>
    </row>
    <row r="831" spans="1:8" s="2" customFormat="1" ht="16.899999999999999" customHeight="1">
      <c r="A831" s="36"/>
      <c r="B831" s="41"/>
      <c r="C831" s="278" t="s">
        <v>1428</v>
      </c>
      <c r="D831" s="278" t="s">
        <v>1652</v>
      </c>
      <c r="E831" s="19" t="s">
        <v>131</v>
      </c>
      <c r="F831" s="279">
        <v>109.2</v>
      </c>
      <c r="G831" s="36"/>
      <c r="H831" s="41"/>
    </row>
    <row r="832" spans="1:8" s="2" customFormat="1" ht="16.899999999999999" customHeight="1">
      <c r="A832" s="36"/>
      <c r="B832" s="41"/>
      <c r="C832" s="278" t="s">
        <v>1439</v>
      </c>
      <c r="D832" s="278" t="s">
        <v>1653</v>
      </c>
      <c r="E832" s="19" t="s">
        <v>142</v>
      </c>
      <c r="F832" s="279">
        <v>260</v>
      </c>
      <c r="G832" s="36"/>
      <c r="H832" s="41"/>
    </row>
    <row r="833" spans="1:8" s="2" customFormat="1" ht="16.899999999999999" customHeight="1">
      <c r="A833" s="36"/>
      <c r="B833" s="41"/>
      <c r="C833" s="278" t="s">
        <v>1443</v>
      </c>
      <c r="D833" s="278" t="s">
        <v>1654</v>
      </c>
      <c r="E833" s="19" t="s">
        <v>142</v>
      </c>
      <c r="F833" s="279">
        <v>260</v>
      </c>
      <c r="G833" s="36"/>
      <c r="H833" s="41"/>
    </row>
    <row r="834" spans="1:8" s="2" customFormat="1" ht="16.899999999999999" customHeight="1">
      <c r="A834" s="36"/>
      <c r="B834" s="41"/>
      <c r="C834" s="278" t="s">
        <v>1454</v>
      </c>
      <c r="D834" s="278" t="s">
        <v>1655</v>
      </c>
      <c r="E834" s="19" t="s">
        <v>142</v>
      </c>
      <c r="F834" s="279">
        <v>260</v>
      </c>
      <c r="G834" s="36"/>
      <c r="H834" s="41"/>
    </row>
    <row r="835" spans="1:8" s="2" customFormat="1" ht="16.899999999999999" customHeight="1">
      <c r="A835" s="36"/>
      <c r="B835" s="41"/>
      <c r="C835" s="278" t="s">
        <v>1462</v>
      </c>
      <c r="D835" s="278" t="s">
        <v>1656</v>
      </c>
      <c r="E835" s="19" t="s">
        <v>131</v>
      </c>
      <c r="F835" s="279">
        <v>520</v>
      </c>
      <c r="G835" s="36"/>
      <c r="H835" s="41"/>
    </row>
    <row r="836" spans="1:8" s="2" customFormat="1" ht="16.899999999999999" customHeight="1">
      <c r="A836" s="36"/>
      <c r="B836" s="41"/>
      <c r="C836" s="278" t="s">
        <v>1474</v>
      </c>
      <c r="D836" s="278" t="s">
        <v>1657</v>
      </c>
      <c r="E836" s="19" t="s">
        <v>298</v>
      </c>
      <c r="F836" s="279">
        <v>62.4</v>
      </c>
      <c r="G836" s="36"/>
      <c r="H836" s="41"/>
    </row>
    <row r="837" spans="1:8" s="2" customFormat="1" ht="16.899999999999999" customHeight="1">
      <c r="A837" s="36"/>
      <c r="B837" s="41"/>
      <c r="C837" s="278" t="s">
        <v>1449</v>
      </c>
      <c r="D837" s="278" t="s">
        <v>21</v>
      </c>
      <c r="E837" s="19" t="s">
        <v>495</v>
      </c>
      <c r="F837" s="279">
        <v>104</v>
      </c>
      <c r="G837" s="36"/>
      <c r="H837" s="41"/>
    </row>
    <row r="838" spans="1:8" s="2" customFormat="1" ht="16.899999999999999" customHeight="1">
      <c r="A838" s="36"/>
      <c r="B838" s="41"/>
      <c r="C838" s="278" t="s">
        <v>1468</v>
      </c>
      <c r="D838" s="278" t="s">
        <v>1469</v>
      </c>
      <c r="E838" s="19" t="s">
        <v>298</v>
      </c>
      <c r="F838" s="279">
        <v>53.56</v>
      </c>
      <c r="G838" s="36"/>
      <c r="H838" s="41"/>
    </row>
    <row r="839" spans="1:8" s="2" customFormat="1" ht="16.899999999999999" customHeight="1">
      <c r="A839" s="36"/>
      <c r="B839" s="41"/>
      <c r="C839" s="278" t="s">
        <v>1413</v>
      </c>
      <c r="D839" s="278" t="s">
        <v>1414</v>
      </c>
      <c r="E839" s="19" t="s">
        <v>142</v>
      </c>
      <c r="F839" s="279">
        <v>982.8</v>
      </c>
      <c r="G839" s="36"/>
      <c r="H839" s="41"/>
    </row>
    <row r="840" spans="1:8" s="2" customFormat="1" ht="16.899999999999999" customHeight="1">
      <c r="A840" s="36"/>
      <c r="B840" s="41"/>
      <c r="C840" s="278" t="s">
        <v>1423</v>
      </c>
      <c r="D840" s="278" t="s">
        <v>21</v>
      </c>
      <c r="E840" s="19" t="s">
        <v>294</v>
      </c>
      <c r="F840" s="279">
        <v>520</v>
      </c>
      <c r="G840" s="36"/>
      <c r="H840" s="41"/>
    </row>
    <row r="841" spans="1:8" s="2" customFormat="1" ht="16.899999999999999" customHeight="1">
      <c r="A841" s="36"/>
      <c r="B841" s="41"/>
      <c r="C841" s="274" t="s">
        <v>1380</v>
      </c>
      <c r="D841" s="275" t="s">
        <v>1381</v>
      </c>
      <c r="E841" s="276" t="s">
        <v>142</v>
      </c>
      <c r="F841" s="277">
        <v>130</v>
      </c>
      <c r="G841" s="36"/>
      <c r="H841" s="41"/>
    </row>
    <row r="842" spans="1:8" s="2" customFormat="1" ht="16.899999999999999" customHeight="1">
      <c r="A842" s="36"/>
      <c r="B842" s="41"/>
      <c r="C842" s="278" t="s">
        <v>21</v>
      </c>
      <c r="D842" s="278" t="s">
        <v>1408</v>
      </c>
      <c r="E842" s="19" t="s">
        <v>21</v>
      </c>
      <c r="F842" s="279">
        <v>0</v>
      </c>
      <c r="G842" s="36"/>
      <c r="H842" s="41"/>
    </row>
    <row r="843" spans="1:8" s="2" customFormat="1" ht="16.899999999999999" customHeight="1">
      <c r="A843" s="36"/>
      <c r="B843" s="41"/>
      <c r="C843" s="278" t="s">
        <v>21</v>
      </c>
      <c r="D843" s="278" t="s">
        <v>1379</v>
      </c>
      <c r="E843" s="19" t="s">
        <v>21</v>
      </c>
      <c r="F843" s="279">
        <v>130</v>
      </c>
      <c r="G843" s="36"/>
      <c r="H843" s="41"/>
    </row>
    <row r="844" spans="1:8" s="2" customFormat="1" ht="16.899999999999999" customHeight="1">
      <c r="A844" s="36"/>
      <c r="B844" s="41"/>
      <c r="C844" s="278" t="s">
        <v>1380</v>
      </c>
      <c r="D844" s="278" t="s">
        <v>188</v>
      </c>
      <c r="E844" s="19" t="s">
        <v>21</v>
      </c>
      <c r="F844" s="279">
        <v>130</v>
      </c>
      <c r="G844" s="36"/>
      <c r="H844" s="41"/>
    </row>
    <row r="845" spans="1:8" s="2" customFormat="1" ht="16.899999999999999" customHeight="1">
      <c r="A845" s="36"/>
      <c r="B845" s="41"/>
      <c r="C845" s="280" t="s">
        <v>1579</v>
      </c>
      <c r="D845" s="36"/>
      <c r="E845" s="36"/>
      <c r="F845" s="36"/>
      <c r="G845" s="36"/>
      <c r="H845" s="41"/>
    </row>
    <row r="846" spans="1:8" s="2" customFormat="1" ht="16.899999999999999" customHeight="1">
      <c r="A846" s="36"/>
      <c r="B846" s="41"/>
      <c r="C846" s="278" t="s">
        <v>1405</v>
      </c>
      <c r="D846" s="278" t="s">
        <v>1658</v>
      </c>
      <c r="E846" s="19" t="s">
        <v>142</v>
      </c>
      <c r="F846" s="279">
        <v>130</v>
      </c>
      <c r="G846" s="36"/>
      <c r="H846" s="41"/>
    </row>
    <row r="847" spans="1:8" s="2" customFormat="1" ht="16.899999999999999" customHeight="1">
      <c r="A847" s="36"/>
      <c r="B847" s="41"/>
      <c r="C847" s="278" t="s">
        <v>1387</v>
      </c>
      <c r="D847" s="278" t="s">
        <v>1650</v>
      </c>
      <c r="E847" s="19" t="s">
        <v>142</v>
      </c>
      <c r="F847" s="279">
        <v>260</v>
      </c>
      <c r="G847" s="36"/>
      <c r="H847" s="41"/>
    </row>
    <row r="848" spans="1:8" s="2" customFormat="1" ht="16.899999999999999" customHeight="1">
      <c r="A848" s="36"/>
      <c r="B848" s="41"/>
      <c r="C848" s="278" t="s">
        <v>1409</v>
      </c>
      <c r="D848" s="278" t="s">
        <v>1651</v>
      </c>
      <c r="E848" s="19" t="s">
        <v>142</v>
      </c>
      <c r="F848" s="279">
        <v>260</v>
      </c>
      <c r="G848" s="36"/>
      <c r="H848" s="41"/>
    </row>
    <row r="849" spans="1:8" s="2" customFormat="1" ht="16.899999999999999" customHeight="1">
      <c r="A849" s="36"/>
      <c r="B849" s="41"/>
      <c r="C849" s="278" t="s">
        <v>1428</v>
      </c>
      <c r="D849" s="278" t="s">
        <v>1652</v>
      </c>
      <c r="E849" s="19" t="s">
        <v>131</v>
      </c>
      <c r="F849" s="279">
        <v>109.2</v>
      </c>
      <c r="G849" s="36"/>
      <c r="H849" s="41"/>
    </row>
    <row r="850" spans="1:8" s="2" customFormat="1" ht="16.899999999999999" customHeight="1">
      <c r="A850" s="36"/>
      <c r="B850" s="41"/>
      <c r="C850" s="278" t="s">
        <v>1439</v>
      </c>
      <c r="D850" s="278" t="s">
        <v>1653</v>
      </c>
      <c r="E850" s="19" t="s">
        <v>142</v>
      </c>
      <c r="F850" s="279">
        <v>260</v>
      </c>
      <c r="G850" s="36"/>
      <c r="H850" s="41"/>
    </row>
    <row r="851" spans="1:8" s="2" customFormat="1" ht="16.899999999999999" customHeight="1">
      <c r="A851" s="36"/>
      <c r="B851" s="41"/>
      <c r="C851" s="278" t="s">
        <v>1443</v>
      </c>
      <c r="D851" s="278" t="s">
        <v>1654</v>
      </c>
      <c r="E851" s="19" t="s">
        <v>142</v>
      </c>
      <c r="F851" s="279">
        <v>260</v>
      </c>
      <c r="G851" s="36"/>
      <c r="H851" s="41"/>
    </row>
    <row r="852" spans="1:8" s="2" customFormat="1" ht="16.899999999999999" customHeight="1">
      <c r="A852" s="36"/>
      <c r="B852" s="41"/>
      <c r="C852" s="278" t="s">
        <v>1454</v>
      </c>
      <c r="D852" s="278" t="s">
        <v>1655</v>
      </c>
      <c r="E852" s="19" t="s">
        <v>142</v>
      </c>
      <c r="F852" s="279">
        <v>260</v>
      </c>
      <c r="G852" s="36"/>
      <c r="H852" s="41"/>
    </row>
    <row r="853" spans="1:8" s="2" customFormat="1" ht="16.899999999999999" customHeight="1">
      <c r="A853" s="36"/>
      <c r="B853" s="41"/>
      <c r="C853" s="278" t="s">
        <v>1462</v>
      </c>
      <c r="D853" s="278" t="s">
        <v>1656</v>
      </c>
      <c r="E853" s="19" t="s">
        <v>131</v>
      </c>
      <c r="F853" s="279">
        <v>520</v>
      </c>
      <c r="G853" s="36"/>
      <c r="H853" s="41"/>
    </row>
    <row r="854" spans="1:8" s="2" customFormat="1" ht="16.899999999999999" customHeight="1">
      <c r="A854" s="36"/>
      <c r="B854" s="41"/>
      <c r="C854" s="278" t="s">
        <v>1474</v>
      </c>
      <c r="D854" s="278" t="s">
        <v>1657</v>
      </c>
      <c r="E854" s="19" t="s">
        <v>298</v>
      </c>
      <c r="F854" s="279">
        <v>62.4</v>
      </c>
      <c r="G854" s="36"/>
      <c r="H854" s="41"/>
    </row>
    <row r="855" spans="1:8" s="2" customFormat="1" ht="16.899999999999999" customHeight="1">
      <c r="A855" s="36"/>
      <c r="B855" s="41"/>
      <c r="C855" s="278" t="s">
        <v>1449</v>
      </c>
      <c r="D855" s="278" t="s">
        <v>21</v>
      </c>
      <c r="E855" s="19" t="s">
        <v>495</v>
      </c>
      <c r="F855" s="279">
        <v>104</v>
      </c>
      <c r="G855" s="36"/>
      <c r="H855" s="41"/>
    </row>
    <row r="856" spans="1:8" s="2" customFormat="1" ht="16.899999999999999" customHeight="1">
      <c r="A856" s="36"/>
      <c r="B856" s="41"/>
      <c r="C856" s="278" t="s">
        <v>1468</v>
      </c>
      <c r="D856" s="278" t="s">
        <v>1469</v>
      </c>
      <c r="E856" s="19" t="s">
        <v>298</v>
      </c>
      <c r="F856" s="279">
        <v>53.56</v>
      </c>
      <c r="G856" s="36"/>
      <c r="H856" s="41"/>
    </row>
    <row r="857" spans="1:8" s="2" customFormat="1" ht="16.899999999999999" customHeight="1">
      <c r="A857" s="36"/>
      <c r="B857" s="41"/>
      <c r="C857" s="278" t="s">
        <v>1413</v>
      </c>
      <c r="D857" s="278" t="s">
        <v>1414</v>
      </c>
      <c r="E857" s="19" t="s">
        <v>142</v>
      </c>
      <c r="F857" s="279">
        <v>982.8</v>
      </c>
      <c r="G857" s="36"/>
      <c r="H857" s="41"/>
    </row>
    <row r="858" spans="1:8" s="2" customFormat="1" ht="16.899999999999999" customHeight="1">
      <c r="A858" s="36"/>
      <c r="B858" s="41"/>
      <c r="C858" s="278" t="s">
        <v>1423</v>
      </c>
      <c r="D858" s="278" t="s">
        <v>21</v>
      </c>
      <c r="E858" s="19" t="s">
        <v>294</v>
      </c>
      <c r="F858" s="279">
        <v>520</v>
      </c>
      <c r="G858" s="36"/>
      <c r="H858" s="41"/>
    </row>
    <row r="859" spans="1:8" s="2" customFormat="1" ht="16.899999999999999" customHeight="1">
      <c r="A859" s="36"/>
      <c r="B859" s="41"/>
      <c r="C859" s="274" t="s">
        <v>1382</v>
      </c>
      <c r="D859" s="275" t="s">
        <v>1383</v>
      </c>
      <c r="E859" s="276" t="s">
        <v>298</v>
      </c>
      <c r="F859" s="277">
        <v>62.4</v>
      </c>
      <c r="G859" s="36"/>
      <c r="H859" s="41"/>
    </row>
    <row r="860" spans="1:8" s="2" customFormat="1" ht="16.899999999999999" customHeight="1">
      <c r="A860" s="36"/>
      <c r="B860" s="41"/>
      <c r="C860" s="278" t="s">
        <v>21</v>
      </c>
      <c r="D860" s="278" t="s">
        <v>1478</v>
      </c>
      <c r="E860" s="19" t="s">
        <v>21</v>
      </c>
      <c r="F860" s="279">
        <v>0</v>
      </c>
      <c r="G860" s="36"/>
      <c r="H860" s="41"/>
    </row>
    <row r="861" spans="1:8" s="2" customFormat="1" ht="16.899999999999999" customHeight="1">
      <c r="A861" s="36"/>
      <c r="B861" s="41"/>
      <c r="C861" s="278" t="s">
        <v>21</v>
      </c>
      <c r="D861" s="278" t="s">
        <v>1479</v>
      </c>
      <c r="E861" s="19" t="s">
        <v>21</v>
      </c>
      <c r="F861" s="279">
        <v>31.2</v>
      </c>
      <c r="G861" s="36"/>
      <c r="H861" s="41"/>
    </row>
    <row r="862" spans="1:8" s="2" customFormat="1" ht="16.899999999999999" customHeight="1">
      <c r="A862" s="36"/>
      <c r="B862" s="41"/>
      <c r="C862" s="278" t="s">
        <v>21</v>
      </c>
      <c r="D862" s="278" t="s">
        <v>1480</v>
      </c>
      <c r="E862" s="19" t="s">
        <v>21</v>
      </c>
      <c r="F862" s="279">
        <v>31.2</v>
      </c>
      <c r="G862" s="36"/>
      <c r="H862" s="41"/>
    </row>
    <row r="863" spans="1:8" s="2" customFormat="1" ht="16.899999999999999" customHeight="1">
      <c r="A863" s="36"/>
      <c r="B863" s="41"/>
      <c r="C863" s="278" t="s">
        <v>1382</v>
      </c>
      <c r="D863" s="278" t="s">
        <v>188</v>
      </c>
      <c r="E863" s="19" t="s">
        <v>21</v>
      </c>
      <c r="F863" s="279">
        <v>62.4</v>
      </c>
      <c r="G863" s="36"/>
      <c r="H863" s="41"/>
    </row>
    <row r="864" spans="1:8" s="2" customFormat="1" ht="16.899999999999999" customHeight="1">
      <c r="A864" s="36"/>
      <c r="B864" s="41"/>
      <c r="C864" s="280" t="s">
        <v>1579</v>
      </c>
      <c r="D864" s="36"/>
      <c r="E864" s="36"/>
      <c r="F864" s="36"/>
      <c r="G864" s="36"/>
      <c r="H864" s="41"/>
    </row>
    <row r="865" spans="1:8" s="2" customFormat="1" ht="16.899999999999999" customHeight="1">
      <c r="A865" s="36"/>
      <c r="B865" s="41"/>
      <c r="C865" s="278" t="s">
        <v>1474</v>
      </c>
      <c r="D865" s="278" t="s">
        <v>1657</v>
      </c>
      <c r="E865" s="19" t="s">
        <v>298</v>
      </c>
      <c r="F865" s="279">
        <v>62.4</v>
      </c>
      <c r="G865" s="36"/>
      <c r="H865" s="41"/>
    </row>
    <row r="866" spans="1:8" s="2" customFormat="1" ht="16.899999999999999" customHeight="1">
      <c r="A866" s="36"/>
      <c r="B866" s="41"/>
      <c r="C866" s="278" t="s">
        <v>1481</v>
      </c>
      <c r="D866" s="278" t="s">
        <v>1659</v>
      </c>
      <c r="E866" s="19" t="s">
        <v>298</v>
      </c>
      <c r="F866" s="279">
        <v>62.4</v>
      </c>
      <c r="G866" s="36"/>
      <c r="H866" s="41"/>
    </row>
    <row r="867" spans="1:8" s="2" customFormat="1" ht="16.899999999999999" customHeight="1">
      <c r="A867" s="36"/>
      <c r="B867" s="41"/>
      <c r="C867" s="278" t="s">
        <v>1485</v>
      </c>
      <c r="D867" s="278" t="s">
        <v>1660</v>
      </c>
      <c r="E867" s="19" t="s">
        <v>298</v>
      </c>
      <c r="F867" s="279">
        <v>62.4</v>
      </c>
      <c r="G867" s="36"/>
      <c r="H867" s="41"/>
    </row>
    <row r="868" spans="1:8" s="2" customFormat="1" ht="26.45" customHeight="1">
      <c r="A868" s="36"/>
      <c r="B868" s="41"/>
      <c r="C868" s="273" t="s">
        <v>1661</v>
      </c>
      <c r="D868" s="273" t="s">
        <v>124</v>
      </c>
      <c r="E868" s="36"/>
      <c r="F868" s="36"/>
      <c r="G868" s="36"/>
      <c r="H868" s="41"/>
    </row>
    <row r="869" spans="1:8" s="2" customFormat="1" ht="16.899999999999999" customHeight="1">
      <c r="A869" s="36"/>
      <c r="B869" s="41"/>
      <c r="C869" s="274" t="s">
        <v>1377</v>
      </c>
      <c r="D869" s="275" t="s">
        <v>1378</v>
      </c>
      <c r="E869" s="276" t="s">
        <v>142</v>
      </c>
      <c r="F869" s="277">
        <v>130</v>
      </c>
      <c r="G869" s="36"/>
      <c r="H869" s="41"/>
    </row>
    <row r="870" spans="1:8" s="2" customFormat="1" ht="16.899999999999999" customHeight="1">
      <c r="A870" s="36"/>
      <c r="B870" s="41"/>
      <c r="C870" s="278" t="s">
        <v>1377</v>
      </c>
      <c r="D870" s="278" t="s">
        <v>1504</v>
      </c>
      <c r="E870" s="19" t="s">
        <v>21</v>
      </c>
      <c r="F870" s="279">
        <v>130</v>
      </c>
      <c r="G870" s="36"/>
      <c r="H870" s="41"/>
    </row>
    <row r="871" spans="1:8" s="2" customFormat="1" ht="16.899999999999999" customHeight="1">
      <c r="A871" s="36"/>
      <c r="B871" s="41"/>
      <c r="C871" s="280" t="s">
        <v>1579</v>
      </c>
      <c r="D871" s="36"/>
      <c r="E871" s="36"/>
      <c r="F871" s="36"/>
      <c r="G871" s="36"/>
      <c r="H871" s="41"/>
    </row>
    <row r="872" spans="1:8" s="2" customFormat="1" ht="16.899999999999999" customHeight="1">
      <c r="A872" s="36"/>
      <c r="B872" s="41"/>
      <c r="C872" s="278" t="s">
        <v>1498</v>
      </c>
      <c r="D872" s="278" t="s">
        <v>21</v>
      </c>
      <c r="E872" s="19" t="s">
        <v>142</v>
      </c>
      <c r="F872" s="279">
        <v>780</v>
      </c>
      <c r="G872" s="36"/>
      <c r="H872" s="41"/>
    </row>
    <row r="873" spans="1:8" s="2" customFormat="1" ht="16.899999999999999" customHeight="1">
      <c r="A873" s="36"/>
      <c r="B873" s="41"/>
      <c r="C873" s="278" t="s">
        <v>1520</v>
      </c>
      <c r="D873" s="278" t="s">
        <v>1521</v>
      </c>
      <c r="E873" s="19" t="s">
        <v>142</v>
      </c>
      <c r="F873" s="279">
        <v>208</v>
      </c>
      <c r="G873" s="36"/>
      <c r="H873" s="41"/>
    </row>
    <row r="874" spans="1:8" s="2" customFormat="1" ht="16.899999999999999" customHeight="1">
      <c r="A874" s="36"/>
      <c r="B874" s="41"/>
      <c r="C874" s="278" t="s">
        <v>1439</v>
      </c>
      <c r="D874" s="278" t="s">
        <v>1653</v>
      </c>
      <c r="E874" s="19" t="s">
        <v>142</v>
      </c>
      <c r="F874" s="279">
        <v>780</v>
      </c>
      <c r="G874" s="36"/>
      <c r="H874" s="41"/>
    </row>
    <row r="875" spans="1:8" s="2" customFormat="1" ht="16.899999999999999" customHeight="1">
      <c r="A875" s="36"/>
      <c r="B875" s="41"/>
      <c r="C875" s="278" t="s">
        <v>1515</v>
      </c>
      <c r="D875" s="278" t="s">
        <v>1662</v>
      </c>
      <c r="E875" s="19" t="s">
        <v>142</v>
      </c>
      <c r="F875" s="279">
        <v>260</v>
      </c>
      <c r="G875" s="36"/>
      <c r="H875" s="41"/>
    </row>
    <row r="876" spans="1:8" s="2" customFormat="1" ht="16.899999999999999" customHeight="1">
      <c r="A876" s="36"/>
      <c r="B876" s="41"/>
      <c r="C876" s="278" t="s">
        <v>1506</v>
      </c>
      <c r="D876" s="278" t="s">
        <v>1663</v>
      </c>
      <c r="E876" s="19" t="s">
        <v>142</v>
      </c>
      <c r="F876" s="279">
        <v>260</v>
      </c>
      <c r="G876" s="36"/>
      <c r="H876" s="41"/>
    </row>
    <row r="877" spans="1:8" s="2" customFormat="1" ht="16.899999999999999" customHeight="1">
      <c r="A877" s="36"/>
      <c r="B877" s="41"/>
      <c r="C877" s="278" t="s">
        <v>1474</v>
      </c>
      <c r="D877" s="278" t="s">
        <v>1657</v>
      </c>
      <c r="E877" s="19" t="s">
        <v>298</v>
      </c>
      <c r="F877" s="279">
        <v>312</v>
      </c>
      <c r="G877" s="36"/>
      <c r="H877" s="41"/>
    </row>
    <row r="878" spans="1:8" s="2" customFormat="1" ht="16.899999999999999" customHeight="1">
      <c r="A878" s="36"/>
      <c r="B878" s="41"/>
      <c r="C878" s="274" t="s">
        <v>1380</v>
      </c>
      <c r="D878" s="275" t="s">
        <v>1496</v>
      </c>
      <c r="E878" s="276" t="s">
        <v>142</v>
      </c>
      <c r="F878" s="277">
        <v>130</v>
      </c>
      <c r="G878" s="36"/>
      <c r="H878" s="41"/>
    </row>
    <row r="879" spans="1:8" s="2" customFormat="1" ht="16.899999999999999" customHeight="1">
      <c r="A879" s="36"/>
      <c r="B879" s="41"/>
      <c r="C879" s="278" t="s">
        <v>1380</v>
      </c>
      <c r="D879" s="278" t="s">
        <v>1505</v>
      </c>
      <c r="E879" s="19" t="s">
        <v>21</v>
      </c>
      <c r="F879" s="279">
        <v>130</v>
      </c>
      <c r="G879" s="36"/>
      <c r="H879" s="41"/>
    </row>
    <row r="880" spans="1:8" s="2" customFormat="1" ht="16.899999999999999" customHeight="1">
      <c r="A880" s="36"/>
      <c r="B880" s="41"/>
      <c r="C880" s="280" t="s">
        <v>1579</v>
      </c>
      <c r="D880" s="36"/>
      <c r="E880" s="36"/>
      <c r="F880" s="36"/>
      <c r="G880" s="36"/>
      <c r="H880" s="41"/>
    </row>
    <row r="881" spans="1:8" s="2" customFormat="1" ht="16.899999999999999" customHeight="1">
      <c r="A881" s="36"/>
      <c r="B881" s="41"/>
      <c r="C881" s="278" t="s">
        <v>1498</v>
      </c>
      <c r="D881" s="278" t="s">
        <v>21</v>
      </c>
      <c r="E881" s="19" t="s">
        <v>142</v>
      </c>
      <c r="F881" s="279">
        <v>780</v>
      </c>
      <c r="G881" s="36"/>
      <c r="H881" s="41"/>
    </row>
    <row r="882" spans="1:8" s="2" customFormat="1" ht="16.899999999999999" customHeight="1">
      <c r="A882" s="36"/>
      <c r="B882" s="41"/>
      <c r="C882" s="278" t="s">
        <v>1520</v>
      </c>
      <c r="D882" s="278" t="s">
        <v>1521</v>
      </c>
      <c r="E882" s="19" t="s">
        <v>142</v>
      </c>
      <c r="F882" s="279">
        <v>208</v>
      </c>
      <c r="G882" s="36"/>
      <c r="H882" s="41"/>
    </row>
    <row r="883" spans="1:8" s="2" customFormat="1" ht="16.899999999999999" customHeight="1">
      <c r="A883" s="36"/>
      <c r="B883" s="41"/>
      <c r="C883" s="278" t="s">
        <v>1439</v>
      </c>
      <c r="D883" s="278" t="s">
        <v>1653</v>
      </c>
      <c r="E883" s="19" t="s">
        <v>142</v>
      </c>
      <c r="F883" s="279">
        <v>780</v>
      </c>
      <c r="G883" s="36"/>
      <c r="H883" s="41"/>
    </row>
    <row r="884" spans="1:8" s="2" customFormat="1" ht="16.899999999999999" customHeight="1">
      <c r="A884" s="36"/>
      <c r="B884" s="41"/>
      <c r="C884" s="278" t="s">
        <v>1515</v>
      </c>
      <c r="D884" s="278" t="s">
        <v>1662</v>
      </c>
      <c r="E884" s="19" t="s">
        <v>142</v>
      </c>
      <c r="F884" s="279">
        <v>260</v>
      </c>
      <c r="G884" s="36"/>
      <c r="H884" s="41"/>
    </row>
    <row r="885" spans="1:8" s="2" customFormat="1" ht="16.899999999999999" customHeight="1">
      <c r="A885" s="36"/>
      <c r="B885" s="41"/>
      <c r="C885" s="278" t="s">
        <v>1506</v>
      </c>
      <c r="D885" s="278" t="s">
        <v>1663</v>
      </c>
      <c r="E885" s="19" t="s">
        <v>142</v>
      </c>
      <c r="F885" s="279">
        <v>260</v>
      </c>
      <c r="G885" s="36"/>
      <c r="H885" s="41"/>
    </row>
    <row r="886" spans="1:8" s="2" customFormat="1" ht="16.899999999999999" customHeight="1">
      <c r="A886" s="36"/>
      <c r="B886" s="41"/>
      <c r="C886" s="278" t="s">
        <v>1474</v>
      </c>
      <c r="D886" s="278" t="s">
        <v>1657</v>
      </c>
      <c r="E886" s="19" t="s">
        <v>298</v>
      </c>
      <c r="F886" s="279">
        <v>312</v>
      </c>
      <c r="G886" s="36"/>
      <c r="H886" s="41"/>
    </row>
    <row r="887" spans="1:8" s="2" customFormat="1" ht="16.899999999999999" customHeight="1">
      <c r="A887" s="36"/>
      <c r="B887" s="41"/>
      <c r="C887" s="274" t="s">
        <v>1382</v>
      </c>
      <c r="D887" s="275" t="s">
        <v>1383</v>
      </c>
      <c r="E887" s="276" t="s">
        <v>298</v>
      </c>
      <c r="F887" s="277">
        <v>312</v>
      </c>
      <c r="G887" s="36"/>
      <c r="H887" s="41"/>
    </row>
    <row r="888" spans="1:8" s="2" customFormat="1" ht="16.899999999999999" customHeight="1">
      <c r="A888" s="36"/>
      <c r="B888" s="41"/>
      <c r="C888" s="278" t="s">
        <v>21</v>
      </c>
      <c r="D888" s="278" t="s">
        <v>1527</v>
      </c>
      <c r="E888" s="19" t="s">
        <v>21</v>
      </c>
      <c r="F888" s="279">
        <v>0</v>
      </c>
      <c r="G888" s="36"/>
      <c r="H888" s="41"/>
    </row>
    <row r="889" spans="1:8" s="2" customFormat="1" ht="16.899999999999999" customHeight="1">
      <c r="A889" s="36"/>
      <c r="B889" s="41"/>
      <c r="C889" s="278" t="s">
        <v>21</v>
      </c>
      <c r="D889" s="278" t="s">
        <v>1528</v>
      </c>
      <c r="E889" s="19" t="s">
        <v>21</v>
      </c>
      <c r="F889" s="279">
        <v>156</v>
      </c>
      <c r="G889" s="36"/>
      <c r="H889" s="41"/>
    </row>
    <row r="890" spans="1:8" s="2" customFormat="1" ht="16.899999999999999" customHeight="1">
      <c r="A890" s="36"/>
      <c r="B890" s="41"/>
      <c r="C890" s="278" t="s">
        <v>21</v>
      </c>
      <c r="D890" s="278" t="s">
        <v>1529</v>
      </c>
      <c r="E890" s="19" t="s">
        <v>21</v>
      </c>
      <c r="F890" s="279">
        <v>156</v>
      </c>
      <c r="G890" s="36"/>
      <c r="H890" s="41"/>
    </row>
    <row r="891" spans="1:8" s="2" customFormat="1" ht="16.899999999999999" customHeight="1">
      <c r="A891" s="36"/>
      <c r="B891" s="41"/>
      <c r="C891" s="278" t="s">
        <v>1382</v>
      </c>
      <c r="D891" s="278" t="s">
        <v>188</v>
      </c>
      <c r="E891" s="19" t="s">
        <v>21</v>
      </c>
      <c r="F891" s="279">
        <v>312</v>
      </c>
      <c r="G891" s="36"/>
      <c r="H891" s="41"/>
    </row>
    <row r="892" spans="1:8" s="2" customFormat="1" ht="16.899999999999999" customHeight="1">
      <c r="A892" s="36"/>
      <c r="B892" s="41"/>
      <c r="C892" s="280" t="s">
        <v>1579</v>
      </c>
      <c r="D892" s="36"/>
      <c r="E892" s="36"/>
      <c r="F892" s="36"/>
      <c r="G892" s="36"/>
      <c r="H892" s="41"/>
    </row>
    <row r="893" spans="1:8" s="2" customFormat="1" ht="16.899999999999999" customHeight="1">
      <c r="A893" s="36"/>
      <c r="B893" s="41"/>
      <c r="C893" s="278" t="s">
        <v>1474</v>
      </c>
      <c r="D893" s="278" t="s">
        <v>1657</v>
      </c>
      <c r="E893" s="19" t="s">
        <v>298</v>
      </c>
      <c r="F893" s="279">
        <v>312</v>
      </c>
      <c r="G893" s="36"/>
      <c r="H893" s="41"/>
    </row>
    <row r="894" spans="1:8" s="2" customFormat="1" ht="16.899999999999999" customHeight="1">
      <c r="A894" s="36"/>
      <c r="B894" s="41"/>
      <c r="C894" s="278" t="s">
        <v>1481</v>
      </c>
      <c r="D894" s="278" t="s">
        <v>1659</v>
      </c>
      <c r="E894" s="19" t="s">
        <v>298</v>
      </c>
      <c r="F894" s="279">
        <v>312</v>
      </c>
      <c r="G894" s="36"/>
      <c r="H894" s="41"/>
    </row>
    <row r="895" spans="1:8" s="2" customFormat="1" ht="16.899999999999999" customHeight="1">
      <c r="A895" s="36"/>
      <c r="B895" s="41"/>
      <c r="C895" s="278" t="s">
        <v>1485</v>
      </c>
      <c r="D895" s="278" t="s">
        <v>1660</v>
      </c>
      <c r="E895" s="19" t="s">
        <v>298</v>
      </c>
      <c r="F895" s="279">
        <v>312</v>
      </c>
      <c r="G895" s="36"/>
      <c r="H895" s="41"/>
    </row>
    <row r="896" spans="1:8" s="2" customFormat="1" ht="16.899999999999999" customHeight="1">
      <c r="A896" s="36"/>
      <c r="B896" s="41"/>
      <c r="C896" s="274" t="s">
        <v>1664</v>
      </c>
      <c r="D896" s="275" t="s">
        <v>1382</v>
      </c>
      <c r="E896" s="276" t="s">
        <v>21</v>
      </c>
      <c r="F896" s="277">
        <v>62.4</v>
      </c>
      <c r="G896" s="36"/>
      <c r="H896" s="41"/>
    </row>
    <row r="897" spans="1:8" s="2" customFormat="1" ht="16.899999999999999" customHeight="1">
      <c r="A897" s="36"/>
      <c r="B897" s="41"/>
      <c r="C897" s="278" t="s">
        <v>21</v>
      </c>
      <c r="D897" s="278" t="s">
        <v>1384</v>
      </c>
      <c r="E897" s="19" t="s">
        <v>21</v>
      </c>
      <c r="F897" s="279">
        <v>62.4</v>
      </c>
      <c r="G897" s="36"/>
      <c r="H897" s="41"/>
    </row>
    <row r="898" spans="1:8" s="2" customFormat="1" ht="7.35" customHeight="1">
      <c r="A898" s="36"/>
      <c r="B898" s="135"/>
      <c r="C898" s="136"/>
      <c r="D898" s="136"/>
      <c r="E898" s="136"/>
      <c r="F898" s="136"/>
      <c r="G898" s="136"/>
      <c r="H898" s="41"/>
    </row>
    <row r="899" spans="1:8" s="2" customFormat="1" ht="11.25">
      <c r="A899" s="36"/>
      <c r="B899" s="36"/>
      <c r="C899" s="36"/>
      <c r="D899" s="36"/>
      <c r="E899" s="36"/>
      <c r="F899" s="36"/>
      <c r="G899" s="36"/>
      <c r="H899" s="36"/>
    </row>
  </sheetData>
  <sheetProtection algorithmName="SHA-512" hashValue="ShCYJXC5BCcJuHiQ9jn+hYty7s7+TVWvtxGtzcxd4jCUacTIUKkC4t0PS9gLomHXOeXX8hmveFq6boenFmBrDg==" saltValue="H2qBZ2c8EnznMhN3XE5s1RhcLh8ZG7kbKXb1K9EvIQIqamn7Qmim18WXTzn8rNUgutVQ59E1iZjPxoRaOx9lE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218"/>
  <sheetViews>
    <sheetView showGridLines="0" zoomScale="110" zoomScaleNormal="110" workbookViewId="0">
      <selection activeCell="C3" sqref="C3:J3"/>
    </sheetView>
  </sheetViews>
  <sheetFormatPr defaultRowHeight="12.75"/>
  <cols>
    <col min="1" max="1" width="8.33203125" style="281" customWidth="1"/>
    <col min="2" max="2" width="1.6640625" style="281" customWidth="1"/>
    <col min="3" max="4" width="5" style="281" customWidth="1"/>
    <col min="5" max="5" width="11.6640625" style="281" customWidth="1"/>
    <col min="6" max="6" width="9.1640625" style="281" customWidth="1"/>
    <col min="7" max="7" width="5" style="281" customWidth="1"/>
    <col min="8" max="8" width="77.83203125" style="281" customWidth="1"/>
    <col min="9" max="10" width="20" style="281" customWidth="1"/>
    <col min="11" max="11" width="1.6640625" style="281" customWidth="1"/>
  </cols>
  <sheetData>
    <row r="1" spans="2:11" s="1" customFormat="1" ht="37.5" customHeight="1"/>
    <row r="2" spans="2:11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pans="2:11" s="17" customFormat="1" ht="45" customHeight="1">
      <c r="B3" s="285"/>
      <c r="C3" s="418" t="s">
        <v>1665</v>
      </c>
      <c r="D3" s="418"/>
      <c r="E3" s="418"/>
      <c r="F3" s="418"/>
      <c r="G3" s="418"/>
      <c r="H3" s="418"/>
      <c r="I3" s="418"/>
      <c r="J3" s="418"/>
      <c r="K3" s="286"/>
    </row>
    <row r="4" spans="2:11" s="1" customFormat="1" ht="25.5" customHeight="1">
      <c r="B4" s="287"/>
      <c r="C4" s="423" t="s">
        <v>1666</v>
      </c>
      <c r="D4" s="423"/>
      <c r="E4" s="423"/>
      <c r="F4" s="423"/>
      <c r="G4" s="423"/>
      <c r="H4" s="423"/>
      <c r="I4" s="423"/>
      <c r="J4" s="423"/>
      <c r="K4" s="288"/>
    </row>
    <row r="5" spans="2:11" s="1" customFormat="1" ht="5.25" customHeight="1">
      <c r="B5" s="287"/>
      <c r="C5" s="289"/>
      <c r="D5" s="289"/>
      <c r="E5" s="289"/>
      <c r="F5" s="289"/>
      <c r="G5" s="289"/>
      <c r="H5" s="289"/>
      <c r="I5" s="289"/>
      <c r="J5" s="289"/>
      <c r="K5" s="288"/>
    </row>
    <row r="6" spans="2:11" s="1" customFormat="1" ht="15" customHeight="1">
      <c r="B6" s="287"/>
      <c r="C6" s="422" t="s">
        <v>1667</v>
      </c>
      <c r="D6" s="422"/>
      <c r="E6" s="422"/>
      <c r="F6" s="422"/>
      <c r="G6" s="422"/>
      <c r="H6" s="422"/>
      <c r="I6" s="422"/>
      <c r="J6" s="422"/>
      <c r="K6" s="288"/>
    </row>
    <row r="7" spans="2:11" s="1" customFormat="1" ht="15" customHeight="1">
      <c r="B7" s="291"/>
      <c r="C7" s="422" t="s">
        <v>1668</v>
      </c>
      <c r="D7" s="422"/>
      <c r="E7" s="422"/>
      <c r="F7" s="422"/>
      <c r="G7" s="422"/>
      <c r="H7" s="422"/>
      <c r="I7" s="422"/>
      <c r="J7" s="422"/>
      <c r="K7" s="288"/>
    </row>
    <row r="8" spans="2:11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pans="2:11" s="1" customFormat="1" ht="15" customHeight="1">
      <c r="B9" s="291"/>
      <c r="C9" s="422" t="s">
        <v>1669</v>
      </c>
      <c r="D9" s="422"/>
      <c r="E9" s="422"/>
      <c r="F9" s="422"/>
      <c r="G9" s="422"/>
      <c r="H9" s="422"/>
      <c r="I9" s="422"/>
      <c r="J9" s="422"/>
      <c r="K9" s="288"/>
    </row>
    <row r="10" spans="2:11" s="1" customFormat="1" ht="15" customHeight="1">
      <c r="B10" s="291"/>
      <c r="C10" s="290"/>
      <c r="D10" s="422" t="s">
        <v>1670</v>
      </c>
      <c r="E10" s="422"/>
      <c r="F10" s="422"/>
      <c r="G10" s="422"/>
      <c r="H10" s="422"/>
      <c r="I10" s="422"/>
      <c r="J10" s="422"/>
      <c r="K10" s="288"/>
    </row>
    <row r="11" spans="2:11" s="1" customFormat="1" ht="15" customHeight="1">
      <c r="B11" s="291"/>
      <c r="C11" s="292"/>
      <c r="D11" s="422" t="s">
        <v>1671</v>
      </c>
      <c r="E11" s="422"/>
      <c r="F11" s="422"/>
      <c r="G11" s="422"/>
      <c r="H11" s="422"/>
      <c r="I11" s="422"/>
      <c r="J11" s="422"/>
      <c r="K11" s="288"/>
    </row>
    <row r="12" spans="2:11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pans="2:11" s="1" customFormat="1" ht="15" customHeight="1">
      <c r="B13" s="291"/>
      <c r="C13" s="292"/>
      <c r="D13" s="293" t="s">
        <v>1672</v>
      </c>
      <c r="E13" s="290"/>
      <c r="F13" s="290"/>
      <c r="G13" s="290"/>
      <c r="H13" s="290"/>
      <c r="I13" s="290"/>
      <c r="J13" s="290"/>
      <c r="K13" s="288"/>
    </row>
    <row r="14" spans="2:11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pans="2:11" s="1" customFormat="1" ht="15" customHeight="1">
      <c r="B15" s="291"/>
      <c r="C15" s="292"/>
      <c r="D15" s="422" t="s">
        <v>1673</v>
      </c>
      <c r="E15" s="422"/>
      <c r="F15" s="422"/>
      <c r="G15" s="422"/>
      <c r="H15" s="422"/>
      <c r="I15" s="422"/>
      <c r="J15" s="422"/>
      <c r="K15" s="288"/>
    </row>
    <row r="16" spans="2:11" s="1" customFormat="1" ht="15" customHeight="1">
      <c r="B16" s="291"/>
      <c r="C16" s="292"/>
      <c r="D16" s="422" t="s">
        <v>1674</v>
      </c>
      <c r="E16" s="422"/>
      <c r="F16" s="422"/>
      <c r="G16" s="422"/>
      <c r="H16" s="422"/>
      <c r="I16" s="422"/>
      <c r="J16" s="422"/>
      <c r="K16" s="288"/>
    </row>
    <row r="17" spans="2:11" s="1" customFormat="1" ht="15" customHeight="1">
      <c r="B17" s="291"/>
      <c r="C17" s="292"/>
      <c r="D17" s="422" t="s">
        <v>1675</v>
      </c>
      <c r="E17" s="422"/>
      <c r="F17" s="422"/>
      <c r="G17" s="422"/>
      <c r="H17" s="422"/>
      <c r="I17" s="422"/>
      <c r="J17" s="422"/>
      <c r="K17" s="288"/>
    </row>
    <row r="18" spans="2:11" s="1" customFormat="1" ht="15" customHeight="1">
      <c r="B18" s="291"/>
      <c r="C18" s="292"/>
      <c r="D18" s="292"/>
      <c r="E18" s="294" t="s">
        <v>118</v>
      </c>
      <c r="F18" s="422" t="s">
        <v>1676</v>
      </c>
      <c r="G18" s="422"/>
      <c r="H18" s="422"/>
      <c r="I18" s="422"/>
      <c r="J18" s="422"/>
      <c r="K18" s="288"/>
    </row>
    <row r="19" spans="2:11" s="1" customFormat="1" ht="15" customHeight="1">
      <c r="B19" s="291"/>
      <c r="C19" s="292"/>
      <c r="D19" s="292"/>
      <c r="E19" s="294" t="s">
        <v>83</v>
      </c>
      <c r="F19" s="422" t="s">
        <v>1677</v>
      </c>
      <c r="G19" s="422"/>
      <c r="H19" s="422"/>
      <c r="I19" s="422"/>
      <c r="J19" s="422"/>
      <c r="K19" s="288"/>
    </row>
    <row r="20" spans="2:11" s="1" customFormat="1" ht="15" customHeight="1">
      <c r="B20" s="291"/>
      <c r="C20" s="292"/>
      <c r="D20" s="292"/>
      <c r="E20" s="294" t="s">
        <v>1678</v>
      </c>
      <c r="F20" s="422" t="s">
        <v>1679</v>
      </c>
      <c r="G20" s="422"/>
      <c r="H20" s="422"/>
      <c r="I20" s="422"/>
      <c r="J20" s="422"/>
      <c r="K20" s="288"/>
    </row>
    <row r="21" spans="2:11" s="1" customFormat="1" ht="15" customHeight="1">
      <c r="B21" s="291"/>
      <c r="C21" s="292"/>
      <c r="D21" s="292"/>
      <c r="E21" s="294" t="s">
        <v>126</v>
      </c>
      <c r="F21" s="422" t="s">
        <v>127</v>
      </c>
      <c r="G21" s="422"/>
      <c r="H21" s="422"/>
      <c r="I21" s="422"/>
      <c r="J21" s="422"/>
      <c r="K21" s="288"/>
    </row>
    <row r="22" spans="2:11" s="1" customFormat="1" ht="15" customHeight="1">
      <c r="B22" s="291"/>
      <c r="C22" s="292"/>
      <c r="D22" s="292"/>
      <c r="E22" s="294" t="s">
        <v>1680</v>
      </c>
      <c r="F22" s="422" t="s">
        <v>1681</v>
      </c>
      <c r="G22" s="422"/>
      <c r="H22" s="422"/>
      <c r="I22" s="422"/>
      <c r="J22" s="422"/>
      <c r="K22" s="288"/>
    </row>
    <row r="23" spans="2:11" s="1" customFormat="1" ht="15" customHeight="1">
      <c r="B23" s="291"/>
      <c r="C23" s="292"/>
      <c r="D23" s="292"/>
      <c r="E23" s="294" t="s">
        <v>91</v>
      </c>
      <c r="F23" s="422" t="s">
        <v>1682</v>
      </c>
      <c r="G23" s="422"/>
      <c r="H23" s="422"/>
      <c r="I23" s="422"/>
      <c r="J23" s="422"/>
      <c r="K23" s="288"/>
    </row>
    <row r="24" spans="2:11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pans="2:11" s="1" customFormat="1" ht="15" customHeight="1">
      <c r="B25" s="291"/>
      <c r="C25" s="422" t="s">
        <v>1683</v>
      </c>
      <c r="D25" s="422"/>
      <c r="E25" s="422"/>
      <c r="F25" s="422"/>
      <c r="G25" s="422"/>
      <c r="H25" s="422"/>
      <c r="I25" s="422"/>
      <c r="J25" s="422"/>
      <c r="K25" s="288"/>
    </row>
    <row r="26" spans="2:11" s="1" customFormat="1" ht="15" customHeight="1">
      <c r="B26" s="291"/>
      <c r="C26" s="422" t="s">
        <v>1684</v>
      </c>
      <c r="D26" s="422"/>
      <c r="E26" s="422"/>
      <c r="F26" s="422"/>
      <c r="G26" s="422"/>
      <c r="H26" s="422"/>
      <c r="I26" s="422"/>
      <c r="J26" s="422"/>
      <c r="K26" s="288"/>
    </row>
    <row r="27" spans="2:11" s="1" customFormat="1" ht="15" customHeight="1">
      <c r="B27" s="291"/>
      <c r="C27" s="290"/>
      <c r="D27" s="422" t="s">
        <v>1685</v>
      </c>
      <c r="E27" s="422"/>
      <c r="F27" s="422"/>
      <c r="G27" s="422"/>
      <c r="H27" s="422"/>
      <c r="I27" s="422"/>
      <c r="J27" s="422"/>
      <c r="K27" s="288"/>
    </row>
    <row r="28" spans="2:11" s="1" customFormat="1" ht="15" customHeight="1">
      <c r="B28" s="291"/>
      <c r="C28" s="292"/>
      <c r="D28" s="422" t="s">
        <v>1686</v>
      </c>
      <c r="E28" s="422"/>
      <c r="F28" s="422"/>
      <c r="G28" s="422"/>
      <c r="H28" s="422"/>
      <c r="I28" s="422"/>
      <c r="J28" s="422"/>
      <c r="K28" s="288"/>
    </row>
    <row r="29" spans="2:11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pans="2:11" s="1" customFormat="1" ht="15" customHeight="1">
      <c r="B30" s="291"/>
      <c r="C30" s="292"/>
      <c r="D30" s="422" t="s">
        <v>1687</v>
      </c>
      <c r="E30" s="422"/>
      <c r="F30" s="422"/>
      <c r="G30" s="422"/>
      <c r="H30" s="422"/>
      <c r="I30" s="422"/>
      <c r="J30" s="422"/>
      <c r="K30" s="288"/>
    </row>
    <row r="31" spans="2:11" s="1" customFormat="1" ht="15" customHeight="1">
      <c r="B31" s="291"/>
      <c r="C31" s="292"/>
      <c r="D31" s="422" t="s">
        <v>1688</v>
      </c>
      <c r="E31" s="422"/>
      <c r="F31" s="422"/>
      <c r="G31" s="422"/>
      <c r="H31" s="422"/>
      <c r="I31" s="422"/>
      <c r="J31" s="422"/>
      <c r="K31" s="288"/>
    </row>
    <row r="32" spans="2:11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pans="2:11" s="1" customFormat="1" ht="15" customHeight="1">
      <c r="B33" s="291"/>
      <c r="C33" s="292"/>
      <c r="D33" s="422" t="s">
        <v>1689</v>
      </c>
      <c r="E33" s="422"/>
      <c r="F33" s="422"/>
      <c r="G33" s="422"/>
      <c r="H33" s="422"/>
      <c r="I33" s="422"/>
      <c r="J33" s="422"/>
      <c r="K33" s="288"/>
    </row>
    <row r="34" spans="2:11" s="1" customFormat="1" ht="15" customHeight="1">
      <c r="B34" s="291"/>
      <c r="C34" s="292"/>
      <c r="D34" s="422" t="s">
        <v>1690</v>
      </c>
      <c r="E34" s="422"/>
      <c r="F34" s="422"/>
      <c r="G34" s="422"/>
      <c r="H34" s="422"/>
      <c r="I34" s="422"/>
      <c r="J34" s="422"/>
      <c r="K34" s="288"/>
    </row>
    <row r="35" spans="2:11" s="1" customFormat="1" ht="15" customHeight="1">
      <c r="B35" s="291"/>
      <c r="C35" s="292"/>
      <c r="D35" s="422" t="s">
        <v>1691</v>
      </c>
      <c r="E35" s="422"/>
      <c r="F35" s="422"/>
      <c r="G35" s="422"/>
      <c r="H35" s="422"/>
      <c r="I35" s="422"/>
      <c r="J35" s="422"/>
      <c r="K35" s="288"/>
    </row>
    <row r="36" spans="2:11" s="1" customFormat="1" ht="15" customHeight="1">
      <c r="B36" s="291"/>
      <c r="C36" s="292"/>
      <c r="D36" s="290"/>
      <c r="E36" s="293" t="s">
        <v>162</v>
      </c>
      <c r="F36" s="290"/>
      <c r="G36" s="422" t="s">
        <v>1692</v>
      </c>
      <c r="H36" s="422"/>
      <c r="I36" s="422"/>
      <c r="J36" s="422"/>
      <c r="K36" s="288"/>
    </row>
    <row r="37" spans="2:11" s="1" customFormat="1" ht="30.75" customHeight="1">
      <c r="B37" s="291"/>
      <c r="C37" s="292"/>
      <c r="D37" s="290"/>
      <c r="E37" s="293" t="s">
        <v>1693</v>
      </c>
      <c r="F37" s="290"/>
      <c r="G37" s="422" t="s">
        <v>1694</v>
      </c>
      <c r="H37" s="422"/>
      <c r="I37" s="422"/>
      <c r="J37" s="422"/>
      <c r="K37" s="288"/>
    </row>
    <row r="38" spans="2:11" s="1" customFormat="1" ht="15" customHeight="1">
      <c r="B38" s="291"/>
      <c r="C38" s="292"/>
      <c r="D38" s="290"/>
      <c r="E38" s="293" t="s">
        <v>58</v>
      </c>
      <c r="F38" s="290"/>
      <c r="G38" s="422" t="s">
        <v>1695</v>
      </c>
      <c r="H38" s="422"/>
      <c r="I38" s="422"/>
      <c r="J38" s="422"/>
      <c r="K38" s="288"/>
    </row>
    <row r="39" spans="2:11" s="1" customFormat="1" ht="15" customHeight="1">
      <c r="B39" s="291"/>
      <c r="C39" s="292"/>
      <c r="D39" s="290"/>
      <c r="E39" s="293" t="s">
        <v>59</v>
      </c>
      <c r="F39" s="290"/>
      <c r="G39" s="422" t="s">
        <v>1696</v>
      </c>
      <c r="H39" s="422"/>
      <c r="I39" s="422"/>
      <c r="J39" s="422"/>
      <c r="K39" s="288"/>
    </row>
    <row r="40" spans="2:11" s="1" customFormat="1" ht="15" customHeight="1">
      <c r="B40" s="291"/>
      <c r="C40" s="292"/>
      <c r="D40" s="290"/>
      <c r="E40" s="293" t="s">
        <v>163</v>
      </c>
      <c r="F40" s="290"/>
      <c r="G40" s="422" t="s">
        <v>1697</v>
      </c>
      <c r="H40" s="422"/>
      <c r="I40" s="422"/>
      <c r="J40" s="422"/>
      <c r="K40" s="288"/>
    </row>
    <row r="41" spans="2:11" s="1" customFormat="1" ht="15" customHeight="1">
      <c r="B41" s="291"/>
      <c r="C41" s="292"/>
      <c r="D41" s="290"/>
      <c r="E41" s="293" t="s">
        <v>164</v>
      </c>
      <c r="F41" s="290"/>
      <c r="G41" s="422" t="s">
        <v>1698</v>
      </c>
      <c r="H41" s="422"/>
      <c r="I41" s="422"/>
      <c r="J41" s="422"/>
      <c r="K41" s="288"/>
    </row>
    <row r="42" spans="2:11" s="1" customFormat="1" ht="15" customHeight="1">
      <c r="B42" s="291"/>
      <c r="C42" s="292"/>
      <c r="D42" s="290"/>
      <c r="E42" s="293" t="s">
        <v>1699</v>
      </c>
      <c r="F42" s="290"/>
      <c r="G42" s="422" t="s">
        <v>1700</v>
      </c>
      <c r="H42" s="422"/>
      <c r="I42" s="422"/>
      <c r="J42" s="422"/>
      <c r="K42" s="288"/>
    </row>
    <row r="43" spans="2:11" s="1" customFormat="1" ht="15" customHeight="1">
      <c r="B43" s="291"/>
      <c r="C43" s="292"/>
      <c r="D43" s="290"/>
      <c r="E43" s="293"/>
      <c r="F43" s="290"/>
      <c r="G43" s="422" t="s">
        <v>1701</v>
      </c>
      <c r="H43" s="422"/>
      <c r="I43" s="422"/>
      <c r="J43" s="422"/>
      <c r="K43" s="288"/>
    </row>
    <row r="44" spans="2:11" s="1" customFormat="1" ht="15" customHeight="1">
      <c r="B44" s="291"/>
      <c r="C44" s="292"/>
      <c r="D44" s="290"/>
      <c r="E44" s="293" t="s">
        <v>1702</v>
      </c>
      <c r="F44" s="290"/>
      <c r="G44" s="422" t="s">
        <v>1703</v>
      </c>
      <c r="H44" s="422"/>
      <c r="I44" s="422"/>
      <c r="J44" s="422"/>
      <c r="K44" s="288"/>
    </row>
    <row r="45" spans="2:11" s="1" customFormat="1" ht="15" customHeight="1">
      <c r="B45" s="291"/>
      <c r="C45" s="292"/>
      <c r="D45" s="290"/>
      <c r="E45" s="293" t="s">
        <v>166</v>
      </c>
      <c r="F45" s="290"/>
      <c r="G45" s="422" t="s">
        <v>1704</v>
      </c>
      <c r="H45" s="422"/>
      <c r="I45" s="422"/>
      <c r="J45" s="422"/>
      <c r="K45" s="288"/>
    </row>
    <row r="46" spans="2:11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pans="2:11" s="1" customFormat="1" ht="15" customHeight="1">
      <c r="B47" s="291"/>
      <c r="C47" s="292"/>
      <c r="D47" s="422" t="s">
        <v>1705</v>
      </c>
      <c r="E47" s="422"/>
      <c r="F47" s="422"/>
      <c r="G47" s="422"/>
      <c r="H47" s="422"/>
      <c r="I47" s="422"/>
      <c r="J47" s="422"/>
      <c r="K47" s="288"/>
    </row>
    <row r="48" spans="2:11" s="1" customFormat="1" ht="15" customHeight="1">
      <c r="B48" s="291"/>
      <c r="C48" s="292"/>
      <c r="D48" s="292"/>
      <c r="E48" s="422" t="s">
        <v>1706</v>
      </c>
      <c r="F48" s="422"/>
      <c r="G48" s="422"/>
      <c r="H48" s="422"/>
      <c r="I48" s="422"/>
      <c r="J48" s="422"/>
      <c r="K48" s="288"/>
    </row>
    <row r="49" spans="2:11" s="1" customFormat="1" ht="15" customHeight="1">
      <c r="B49" s="291"/>
      <c r="C49" s="292"/>
      <c r="D49" s="292"/>
      <c r="E49" s="422" t="s">
        <v>1707</v>
      </c>
      <c r="F49" s="422"/>
      <c r="G49" s="422"/>
      <c r="H49" s="422"/>
      <c r="I49" s="422"/>
      <c r="J49" s="422"/>
      <c r="K49" s="288"/>
    </row>
    <row r="50" spans="2:11" s="1" customFormat="1" ht="15" customHeight="1">
      <c r="B50" s="291"/>
      <c r="C50" s="292"/>
      <c r="D50" s="292"/>
      <c r="E50" s="422" t="s">
        <v>1708</v>
      </c>
      <c r="F50" s="422"/>
      <c r="G50" s="422"/>
      <c r="H50" s="422"/>
      <c r="I50" s="422"/>
      <c r="J50" s="422"/>
      <c r="K50" s="288"/>
    </row>
    <row r="51" spans="2:11" s="1" customFormat="1" ht="15" customHeight="1">
      <c r="B51" s="291"/>
      <c r="C51" s="292"/>
      <c r="D51" s="422" t="s">
        <v>1709</v>
      </c>
      <c r="E51" s="422"/>
      <c r="F51" s="422"/>
      <c r="G51" s="422"/>
      <c r="H51" s="422"/>
      <c r="I51" s="422"/>
      <c r="J51" s="422"/>
      <c r="K51" s="288"/>
    </row>
    <row r="52" spans="2:11" s="1" customFormat="1" ht="25.5" customHeight="1">
      <c r="B52" s="287"/>
      <c r="C52" s="423" t="s">
        <v>1710</v>
      </c>
      <c r="D52" s="423"/>
      <c r="E52" s="423"/>
      <c r="F52" s="423"/>
      <c r="G52" s="423"/>
      <c r="H52" s="423"/>
      <c r="I52" s="423"/>
      <c r="J52" s="423"/>
      <c r="K52" s="288"/>
    </row>
    <row r="53" spans="2:11" s="1" customFormat="1" ht="5.25" customHeight="1">
      <c r="B53" s="287"/>
      <c r="C53" s="289"/>
      <c r="D53" s="289"/>
      <c r="E53" s="289"/>
      <c r="F53" s="289"/>
      <c r="G53" s="289"/>
      <c r="H53" s="289"/>
      <c r="I53" s="289"/>
      <c r="J53" s="289"/>
      <c r="K53" s="288"/>
    </row>
    <row r="54" spans="2:11" s="1" customFormat="1" ht="15" customHeight="1">
      <c r="B54" s="287"/>
      <c r="C54" s="422" t="s">
        <v>1711</v>
      </c>
      <c r="D54" s="422"/>
      <c r="E54" s="422"/>
      <c r="F54" s="422"/>
      <c r="G54" s="422"/>
      <c r="H54" s="422"/>
      <c r="I54" s="422"/>
      <c r="J54" s="422"/>
      <c r="K54" s="288"/>
    </row>
    <row r="55" spans="2:11" s="1" customFormat="1" ht="15" customHeight="1">
      <c r="B55" s="287"/>
      <c r="C55" s="422" t="s">
        <v>1712</v>
      </c>
      <c r="D55" s="422"/>
      <c r="E55" s="422"/>
      <c r="F55" s="422"/>
      <c r="G55" s="422"/>
      <c r="H55" s="422"/>
      <c r="I55" s="422"/>
      <c r="J55" s="422"/>
      <c r="K55" s="288"/>
    </row>
    <row r="56" spans="2:11" s="1" customFormat="1" ht="12.75" customHeight="1">
      <c r="B56" s="287"/>
      <c r="C56" s="290"/>
      <c r="D56" s="290"/>
      <c r="E56" s="290"/>
      <c r="F56" s="290"/>
      <c r="G56" s="290"/>
      <c r="H56" s="290"/>
      <c r="I56" s="290"/>
      <c r="J56" s="290"/>
      <c r="K56" s="288"/>
    </row>
    <row r="57" spans="2:11" s="1" customFormat="1" ht="15" customHeight="1">
      <c r="B57" s="287"/>
      <c r="C57" s="422" t="s">
        <v>1713</v>
      </c>
      <c r="D57" s="422"/>
      <c r="E57" s="422"/>
      <c r="F57" s="422"/>
      <c r="G57" s="422"/>
      <c r="H57" s="422"/>
      <c r="I57" s="422"/>
      <c r="J57" s="422"/>
      <c r="K57" s="288"/>
    </row>
    <row r="58" spans="2:11" s="1" customFormat="1" ht="15" customHeight="1">
      <c r="B58" s="287"/>
      <c r="C58" s="292"/>
      <c r="D58" s="422" t="s">
        <v>1714</v>
      </c>
      <c r="E58" s="422"/>
      <c r="F58" s="422"/>
      <c r="G58" s="422"/>
      <c r="H58" s="422"/>
      <c r="I58" s="422"/>
      <c r="J58" s="422"/>
      <c r="K58" s="288"/>
    </row>
    <row r="59" spans="2:11" s="1" customFormat="1" ht="15" customHeight="1">
      <c r="B59" s="287"/>
      <c r="C59" s="292"/>
      <c r="D59" s="422" t="s">
        <v>1715</v>
      </c>
      <c r="E59" s="422"/>
      <c r="F59" s="422"/>
      <c r="G59" s="422"/>
      <c r="H59" s="422"/>
      <c r="I59" s="422"/>
      <c r="J59" s="422"/>
      <c r="K59" s="288"/>
    </row>
    <row r="60" spans="2:11" s="1" customFormat="1" ht="15" customHeight="1">
      <c r="B60" s="287"/>
      <c r="C60" s="292"/>
      <c r="D60" s="422" t="s">
        <v>1716</v>
      </c>
      <c r="E60" s="422"/>
      <c r="F60" s="422"/>
      <c r="G60" s="422"/>
      <c r="H60" s="422"/>
      <c r="I60" s="422"/>
      <c r="J60" s="422"/>
      <c r="K60" s="288"/>
    </row>
    <row r="61" spans="2:11" s="1" customFormat="1" ht="15" customHeight="1">
      <c r="B61" s="287"/>
      <c r="C61" s="292"/>
      <c r="D61" s="422" t="s">
        <v>1717</v>
      </c>
      <c r="E61" s="422"/>
      <c r="F61" s="422"/>
      <c r="G61" s="422"/>
      <c r="H61" s="422"/>
      <c r="I61" s="422"/>
      <c r="J61" s="422"/>
      <c r="K61" s="288"/>
    </row>
    <row r="62" spans="2:11" s="1" customFormat="1" ht="15" customHeight="1">
      <c r="B62" s="287"/>
      <c r="C62" s="292"/>
      <c r="D62" s="424" t="s">
        <v>1718</v>
      </c>
      <c r="E62" s="424"/>
      <c r="F62" s="424"/>
      <c r="G62" s="424"/>
      <c r="H62" s="424"/>
      <c r="I62" s="424"/>
      <c r="J62" s="424"/>
      <c r="K62" s="288"/>
    </row>
    <row r="63" spans="2:11" s="1" customFormat="1" ht="15" customHeight="1">
      <c r="B63" s="287"/>
      <c r="C63" s="292"/>
      <c r="D63" s="422" t="s">
        <v>1719</v>
      </c>
      <c r="E63" s="422"/>
      <c r="F63" s="422"/>
      <c r="G63" s="422"/>
      <c r="H63" s="422"/>
      <c r="I63" s="422"/>
      <c r="J63" s="422"/>
      <c r="K63" s="288"/>
    </row>
    <row r="64" spans="2:11" s="1" customFormat="1" ht="12.75" customHeight="1">
      <c r="B64" s="287"/>
      <c r="C64" s="292"/>
      <c r="D64" s="292"/>
      <c r="E64" s="295"/>
      <c r="F64" s="292"/>
      <c r="G64" s="292"/>
      <c r="H64" s="292"/>
      <c r="I64" s="292"/>
      <c r="J64" s="292"/>
      <c r="K64" s="288"/>
    </row>
    <row r="65" spans="2:11" s="1" customFormat="1" ht="15" customHeight="1">
      <c r="B65" s="287"/>
      <c r="C65" s="292"/>
      <c r="D65" s="422" t="s">
        <v>1720</v>
      </c>
      <c r="E65" s="422"/>
      <c r="F65" s="422"/>
      <c r="G65" s="422"/>
      <c r="H65" s="422"/>
      <c r="I65" s="422"/>
      <c r="J65" s="422"/>
      <c r="K65" s="288"/>
    </row>
    <row r="66" spans="2:11" s="1" customFormat="1" ht="15" customHeight="1">
      <c r="B66" s="287"/>
      <c r="C66" s="292"/>
      <c r="D66" s="424" t="s">
        <v>1721</v>
      </c>
      <c r="E66" s="424"/>
      <c r="F66" s="424"/>
      <c r="G66" s="424"/>
      <c r="H66" s="424"/>
      <c r="I66" s="424"/>
      <c r="J66" s="424"/>
      <c r="K66" s="288"/>
    </row>
    <row r="67" spans="2:11" s="1" customFormat="1" ht="15" customHeight="1">
      <c r="B67" s="287"/>
      <c r="C67" s="292"/>
      <c r="D67" s="422" t="s">
        <v>1722</v>
      </c>
      <c r="E67" s="422"/>
      <c r="F67" s="422"/>
      <c r="G67" s="422"/>
      <c r="H67" s="422"/>
      <c r="I67" s="422"/>
      <c r="J67" s="422"/>
      <c r="K67" s="288"/>
    </row>
    <row r="68" spans="2:11" s="1" customFormat="1" ht="15" customHeight="1">
      <c r="B68" s="287"/>
      <c r="C68" s="292"/>
      <c r="D68" s="422" t="s">
        <v>1723</v>
      </c>
      <c r="E68" s="422"/>
      <c r="F68" s="422"/>
      <c r="G68" s="422"/>
      <c r="H68" s="422"/>
      <c r="I68" s="422"/>
      <c r="J68" s="422"/>
      <c r="K68" s="288"/>
    </row>
    <row r="69" spans="2:11" s="1" customFormat="1" ht="15" customHeight="1">
      <c r="B69" s="287"/>
      <c r="C69" s="292"/>
      <c r="D69" s="422" t="s">
        <v>1724</v>
      </c>
      <c r="E69" s="422"/>
      <c r="F69" s="422"/>
      <c r="G69" s="422"/>
      <c r="H69" s="422"/>
      <c r="I69" s="422"/>
      <c r="J69" s="422"/>
      <c r="K69" s="288"/>
    </row>
    <row r="70" spans="2:11" s="1" customFormat="1" ht="15" customHeight="1">
      <c r="B70" s="287"/>
      <c r="C70" s="292"/>
      <c r="D70" s="422" t="s">
        <v>1725</v>
      </c>
      <c r="E70" s="422"/>
      <c r="F70" s="422"/>
      <c r="G70" s="422"/>
      <c r="H70" s="422"/>
      <c r="I70" s="422"/>
      <c r="J70" s="422"/>
      <c r="K70" s="288"/>
    </row>
    <row r="71" spans="2:1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pans="2:11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pans="2:11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pans="2:11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pans="2:11" s="1" customFormat="1" ht="45" customHeight="1">
      <c r="B75" s="304"/>
      <c r="C75" s="417" t="s">
        <v>1726</v>
      </c>
      <c r="D75" s="417"/>
      <c r="E75" s="417"/>
      <c r="F75" s="417"/>
      <c r="G75" s="417"/>
      <c r="H75" s="417"/>
      <c r="I75" s="417"/>
      <c r="J75" s="417"/>
      <c r="K75" s="305"/>
    </row>
    <row r="76" spans="2:11" s="1" customFormat="1" ht="17.25" customHeight="1">
      <c r="B76" s="304"/>
      <c r="C76" s="306" t="s">
        <v>1727</v>
      </c>
      <c r="D76" s="306"/>
      <c r="E76" s="306"/>
      <c r="F76" s="306" t="s">
        <v>1728</v>
      </c>
      <c r="G76" s="307"/>
      <c r="H76" s="306" t="s">
        <v>59</v>
      </c>
      <c r="I76" s="306" t="s">
        <v>62</v>
      </c>
      <c r="J76" s="306" t="s">
        <v>1729</v>
      </c>
      <c r="K76" s="305"/>
    </row>
    <row r="77" spans="2:11" s="1" customFormat="1" ht="17.25" customHeight="1">
      <c r="B77" s="304"/>
      <c r="C77" s="308" t="s">
        <v>1730</v>
      </c>
      <c r="D77" s="308"/>
      <c r="E77" s="308"/>
      <c r="F77" s="309" t="s">
        <v>1731</v>
      </c>
      <c r="G77" s="310"/>
      <c r="H77" s="308"/>
      <c r="I77" s="308"/>
      <c r="J77" s="308" t="s">
        <v>1732</v>
      </c>
      <c r="K77" s="305"/>
    </row>
    <row r="78" spans="2:11" s="1" customFormat="1" ht="5.25" customHeight="1">
      <c r="B78" s="304"/>
      <c r="C78" s="311"/>
      <c r="D78" s="311"/>
      <c r="E78" s="311"/>
      <c r="F78" s="311"/>
      <c r="G78" s="312"/>
      <c r="H78" s="311"/>
      <c r="I78" s="311"/>
      <c r="J78" s="311"/>
      <c r="K78" s="305"/>
    </row>
    <row r="79" spans="2:11" s="1" customFormat="1" ht="15" customHeight="1">
      <c r="B79" s="304"/>
      <c r="C79" s="293" t="s">
        <v>58</v>
      </c>
      <c r="D79" s="313"/>
      <c r="E79" s="313"/>
      <c r="F79" s="314" t="s">
        <v>1733</v>
      </c>
      <c r="G79" s="315"/>
      <c r="H79" s="293" t="s">
        <v>1734</v>
      </c>
      <c r="I79" s="293" t="s">
        <v>1735</v>
      </c>
      <c r="J79" s="293">
        <v>20</v>
      </c>
      <c r="K79" s="305"/>
    </row>
    <row r="80" spans="2:11" s="1" customFormat="1" ht="15" customHeight="1">
      <c r="B80" s="304"/>
      <c r="C80" s="293" t="s">
        <v>1736</v>
      </c>
      <c r="D80" s="293"/>
      <c r="E80" s="293"/>
      <c r="F80" s="314" t="s">
        <v>1733</v>
      </c>
      <c r="G80" s="315"/>
      <c r="H80" s="293" t="s">
        <v>1737</v>
      </c>
      <c r="I80" s="293" t="s">
        <v>1735</v>
      </c>
      <c r="J80" s="293">
        <v>120</v>
      </c>
      <c r="K80" s="305"/>
    </row>
    <row r="81" spans="2:11" s="1" customFormat="1" ht="15" customHeight="1">
      <c r="B81" s="316"/>
      <c r="C81" s="293" t="s">
        <v>1738</v>
      </c>
      <c r="D81" s="293"/>
      <c r="E81" s="293"/>
      <c r="F81" s="314" t="s">
        <v>1739</v>
      </c>
      <c r="G81" s="315"/>
      <c r="H81" s="293" t="s">
        <v>1740</v>
      </c>
      <c r="I81" s="293" t="s">
        <v>1735</v>
      </c>
      <c r="J81" s="293">
        <v>50</v>
      </c>
      <c r="K81" s="305"/>
    </row>
    <row r="82" spans="2:11" s="1" customFormat="1" ht="15" customHeight="1">
      <c r="B82" s="316"/>
      <c r="C82" s="293" t="s">
        <v>1741</v>
      </c>
      <c r="D82" s="293"/>
      <c r="E82" s="293"/>
      <c r="F82" s="314" t="s">
        <v>1733</v>
      </c>
      <c r="G82" s="315"/>
      <c r="H82" s="293" t="s">
        <v>1742</v>
      </c>
      <c r="I82" s="293" t="s">
        <v>1743</v>
      </c>
      <c r="J82" s="293"/>
      <c r="K82" s="305"/>
    </row>
    <row r="83" spans="2:11" s="1" customFormat="1" ht="15" customHeight="1">
      <c r="B83" s="316"/>
      <c r="C83" s="317" t="s">
        <v>1744</v>
      </c>
      <c r="D83" s="317"/>
      <c r="E83" s="317"/>
      <c r="F83" s="318" t="s">
        <v>1739</v>
      </c>
      <c r="G83" s="317"/>
      <c r="H83" s="317" t="s">
        <v>1745</v>
      </c>
      <c r="I83" s="317" t="s">
        <v>1735</v>
      </c>
      <c r="J83" s="317">
        <v>15</v>
      </c>
      <c r="K83" s="305"/>
    </row>
    <row r="84" spans="2:11" s="1" customFormat="1" ht="15" customHeight="1">
      <c r="B84" s="316"/>
      <c r="C84" s="317" t="s">
        <v>1746</v>
      </c>
      <c r="D84" s="317"/>
      <c r="E84" s="317"/>
      <c r="F84" s="318" t="s">
        <v>1739</v>
      </c>
      <c r="G84" s="317"/>
      <c r="H84" s="317" t="s">
        <v>1747</v>
      </c>
      <c r="I84" s="317" t="s">
        <v>1735</v>
      </c>
      <c r="J84" s="317">
        <v>15</v>
      </c>
      <c r="K84" s="305"/>
    </row>
    <row r="85" spans="2:11" s="1" customFormat="1" ht="15" customHeight="1">
      <c r="B85" s="316"/>
      <c r="C85" s="317" t="s">
        <v>1748</v>
      </c>
      <c r="D85" s="317"/>
      <c r="E85" s="317"/>
      <c r="F85" s="318" t="s">
        <v>1739</v>
      </c>
      <c r="G85" s="317"/>
      <c r="H85" s="317" t="s">
        <v>1749</v>
      </c>
      <c r="I85" s="317" t="s">
        <v>1735</v>
      </c>
      <c r="J85" s="317">
        <v>20</v>
      </c>
      <c r="K85" s="305"/>
    </row>
    <row r="86" spans="2:11" s="1" customFormat="1" ht="15" customHeight="1">
      <c r="B86" s="316"/>
      <c r="C86" s="317" t="s">
        <v>1750</v>
      </c>
      <c r="D86" s="317"/>
      <c r="E86" s="317"/>
      <c r="F86" s="318" t="s">
        <v>1739</v>
      </c>
      <c r="G86" s="317"/>
      <c r="H86" s="317" t="s">
        <v>1751</v>
      </c>
      <c r="I86" s="317" t="s">
        <v>1735</v>
      </c>
      <c r="J86" s="317">
        <v>20</v>
      </c>
      <c r="K86" s="305"/>
    </row>
    <row r="87" spans="2:11" s="1" customFormat="1" ht="15" customHeight="1">
      <c r="B87" s="316"/>
      <c r="C87" s="293" t="s">
        <v>1752</v>
      </c>
      <c r="D87" s="293"/>
      <c r="E87" s="293"/>
      <c r="F87" s="314" t="s">
        <v>1739</v>
      </c>
      <c r="G87" s="315"/>
      <c r="H87" s="293" t="s">
        <v>1753</v>
      </c>
      <c r="I87" s="293" t="s">
        <v>1735</v>
      </c>
      <c r="J87" s="293">
        <v>50</v>
      </c>
      <c r="K87" s="305"/>
    </row>
    <row r="88" spans="2:11" s="1" customFormat="1" ht="15" customHeight="1">
      <c r="B88" s="316"/>
      <c r="C88" s="293" t="s">
        <v>1754</v>
      </c>
      <c r="D88" s="293"/>
      <c r="E88" s="293"/>
      <c r="F88" s="314" t="s">
        <v>1739</v>
      </c>
      <c r="G88" s="315"/>
      <c r="H88" s="293" t="s">
        <v>1755</v>
      </c>
      <c r="I88" s="293" t="s">
        <v>1735</v>
      </c>
      <c r="J88" s="293">
        <v>20</v>
      </c>
      <c r="K88" s="305"/>
    </row>
    <row r="89" spans="2:11" s="1" customFormat="1" ht="15" customHeight="1">
      <c r="B89" s="316"/>
      <c r="C89" s="293" t="s">
        <v>1756</v>
      </c>
      <c r="D89" s="293"/>
      <c r="E89" s="293"/>
      <c r="F89" s="314" t="s">
        <v>1739</v>
      </c>
      <c r="G89" s="315"/>
      <c r="H89" s="293" t="s">
        <v>1757</v>
      </c>
      <c r="I89" s="293" t="s">
        <v>1735</v>
      </c>
      <c r="J89" s="293">
        <v>20</v>
      </c>
      <c r="K89" s="305"/>
    </row>
    <row r="90" spans="2:11" s="1" customFormat="1" ht="15" customHeight="1">
      <c r="B90" s="316"/>
      <c r="C90" s="293" t="s">
        <v>1758</v>
      </c>
      <c r="D90" s="293"/>
      <c r="E90" s="293"/>
      <c r="F90" s="314" t="s">
        <v>1739</v>
      </c>
      <c r="G90" s="315"/>
      <c r="H90" s="293" t="s">
        <v>1759</v>
      </c>
      <c r="I90" s="293" t="s">
        <v>1735</v>
      </c>
      <c r="J90" s="293">
        <v>50</v>
      </c>
      <c r="K90" s="305"/>
    </row>
    <row r="91" spans="2:11" s="1" customFormat="1" ht="15" customHeight="1">
      <c r="B91" s="316"/>
      <c r="C91" s="293" t="s">
        <v>1760</v>
      </c>
      <c r="D91" s="293"/>
      <c r="E91" s="293"/>
      <c r="F91" s="314" t="s">
        <v>1739</v>
      </c>
      <c r="G91" s="315"/>
      <c r="H91" s="293" t="s">
        <v>1760</v>
      </c>
      <c r="I91" s="293" t="s">
        <v>1735</v>
      </c>
      <c r="J91" s="293">
        <v>50</v>
      </c>
      <c r="K91" s="305"/>
    </row>
    <row r="92" spans="2:11" s="1" customFormat="1" ht="15" customHeight="1">
      <c r="B92" s="316"/>
      <c r="C92" s="293" t="s">
        <v>1761</v>
      </c>
      <c r="D92" s="293"/>
      <c r="E92" s="293"/>
      <c r="F92" s="314" t="s">
        <v>1739</v>
      </c>
      <c r="G92" s="315"/>
      <c r="H92" s="293" t="s">
        <v>1762</v>
      </c>
      <c r="I92" s="293" t="s">
        <v>1735</v>
      </c>
      <c r="J92" s="293">
        <v>255</v>
      </c>
      <c r="K92" s="305"/>
    </row>
    <row r="93" spans="2:11" s="1" customFormat="1" ht="15" customHeight="1">
      <c r="B93" s="316"/>
      <c r="C93" s="293" t="s">
        <v>1763</v>
      </c>
      <c r="D93" s="293"/>
      <c r="E93" s="293"/>
      <c r="F93" s="314" t="s">
        <v>1733</v>
      </c>
      <c r="G93" s="315"/>
      <c r="H93" s="293" t="s">
        <v>1764</v>
      </c>
      <c r="I93" s="293" t="s">
        <v>1765</v>
      </c>
      <c r="J93" s="293"/>
      <c r="K93" s="305"/>
    </row>
    <row r="94" spans="2:11" s="1" customFormat="1" ht="15" customHeight="1">
      <c r="B94" s="316"/>
      <c r="C94" s="293" t="s">
        <v>1766</v>
      </c>
      <c r="D94" s="293"/>
      <c r="E94" s="293"/>
      <c r="F94" s="314" t="s">
        <v>1733</v>
      </c>
      <c r="G94" s="315"/>
      <c r="H94" s="293" t="s">
        <v>1767</v>
      </c>
      <c r="I94" s="293" t="s">
        <v>1768</v>
      </c>
      <c r="J94" s="293"/>
      <c r="K94" s="305"/>
    </row>
    <row r="95" spans="2:11" s="1" customFormat="1" ht="15" customHeight="1">
      <c r="B95" s="316"/>
      <c r="C95" s="293" t="s">
        <v>1769</v>
      </c>
      <c r="D95" s="293"/>
      <c r="E95" s="293"/>
      <c r="F95" s="314" t="s">
        <v>1733</v>
      </c>
      <c r="G95" s="315"/>
      <c r="H95" s="293" t="s">
        <v>1769</v>
      </c>
      <c r="I95" s="293" t="s">
        <v>1768</v>
      </c>
      <c r="J95" s="293"/>
      <c r="K95" s="305"/>
    </row>
    <row r="96" spans="2:11" s="1" customFormat="1" ht="15" customHeight="1">
      <c r="B96" s="316"/>
      <c r="C96" s="293" t="s">
        <v>43</v>
      </c>
      <c r="D96" s="293"/>
      <c r="E96" s="293"/>
      <c r="F96" s="314" t="s">
        <v>1733</v>
      </c>
      <c r="G96" s="315"/>
      <c r="H96" s="293" t="s">
        <v>1770</v>
      </c>
      <c r="I96" s="293" t="s">
        <v>1768</v>
      </c>
      <c r="J96" s="293"/>
      <c r="K96" s="305"/>
    </row>
    <row r="97" spans="2:11" s="1" customFormat="1" ht="15" customHeight="1">
      <c r="B97" s="316"/>
      <c r="C97" s="293" t="s">
        <v>53</v>
      </c>
      <c r="D97" s="293"/>
      <c r="E97" s="293"/>
      <c r="F97" s="314" t="s">
        <v>1733</v>
      </c>
      <c r="G97" s="315"/>
      <c r="H97" s="293" t="s">
        <v>1771</v>
      </c>
      <c r="I97" s="293" t="s">
        <v>1768</v>
      </c>
      <c r="J97" s="293"/>
      <c r="K97" s="305"/>
    </row>
    <row r="98" spans="2:11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pans="2:11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pans="2:11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pans="2:1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pans="2:11" s="1" customFormat="1" ht="45" customHeight="1">
      <c r="B102" s="304"/>
      <c r="C102" s="417" t="s">
        <v>1772</v>
      </c>
      <c r="D102" s="417"/>
      <c r="E102" s="417"/>
      <c r="F102" s="417"/>
      <c r="G102" s="417"/>
      <c r="H102" s="417"/>
      <c r="I102" s="417"/>
      <c r="J102" s="417"/>
      <c r="K102" s="305"/>
    </row>
    <row r="103" spans="2:11" s="1" customFormat="1" ht="17.25" customHeight="1">
      <c r="B103" s="304"/>
      <c r="C103" s="306" t="s">
        <v>1727</v>
      </c>
      <c r="D103" s="306"/>
      <c r="E103" s="306"/>
      <c r="F103" s="306" t="s">
        <v>1728</v>
      </c>
      <c r="G103" s="307"/>
      <c r="H103" s="306" t="s">
        <v>59</v>
      </c>
      <c r="I103" s="306" t="s">
        <v>62</v>
      </c>
      <c r="J103" s="306" t="s">
        <v>1729</v>
      </c>
      <c r="K103" s="305"/>
    </row>
    <row r="104" spans="2:11" s="1" customFormat="1" ht="17.25" customHeight="1">
      <c r="B104" s="304"/>
      <c r="C104" s="308" t="s">
        <v>1730</v>
      </c>
      <c r="D104" s="308"/>
      <c r="E104" s="308"/>
      <c r="F104" s="309" t="s">
        <v>1731</v>
      </c>
      <c r="G104" s="310"/>
      <c r="H104" s="308"/>
      <c r="I104" s="308"/>
      <c r="J104" s="308" t="s">
        <v>1732</v>
      </c>
      <c r="K104" s="305"/>
    </row>
    <row r="105" spans="2:11" s="1" customFormat="1" ht="5.25" customHeight="1">
      <c r="B105" s="304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pans="2:11" s="1" customFormat="1" ht="15" customHeight="1">
      <c r="B106" s="304"/>
      <c r="C106" s="293" t="s">
        <v>58</v>
      </c>
      <c r="D106" s="313"/>
      <c r="E106" s="313"/>
      <c r="F106" s="314" t="s">
        <v>1733</v>
      </c>
      <c r="G106" s="293"/>
      <c r="H106" s="293" t="s">
        <v>1773</v>
      </c>
      <c r="I106" s="293" t="s">
        <v>1735</v>
      </c>
      <c r="J106" s="293">
        <v>20</v>
      </c>
      <c r="K106" s="305"/>
    </row>
    <row r="107" spans="2:11" s="1" customFormat="1" ht="15" customHeight="1">
      <c r="B107" s="304"/>
      <c r="C107" s="293" t="s">
        <v>1736</v>
      </c>
      <c r="D107" s="293"/>
      <c r="E107" s="293"/>
      <c r="F107" s="314" t="s">
        <v>1733</v>
      </c>
      <c r="G107" s="293"/>
      <c r="H107" s="293" t="s">
        <v>1773</v>
      </c>
      <c r="I107" s="293" t="s">
        <v>1735</v>
      </c>
      <c r="J107" s="293">
        <v>120</v>
      </c>
      <c r="K107" s="305"/>
    </row>
    <row r="108" spans="2:11" s="1" customFormat="1" ht="15" customHeight="1">
      <c r="B108" s="316"/>
      <c r="C108" s="293" t="s">
        <v>1738</v>
      </c>
      <c r="D108" s="293"/>
      <c r="E108" s="293"/>
      <c r="F108" s="314" t="s">
        <v>1739</v>
      </c>
      <c r="G108" s="293"/>
      <c r="H108" s="293" t="s">
        <v>1773</v>
      </c>
      <c r="I108" s="293" t="s">
        <v>1735</v>
      </c>
      <c r="J108" s="293">
        <v>50</v>
      </c>
      <c r="K108" s="305"/>
    </row>
    <row r="109" spans="2:11" s="1" customFormat="1" ht="15" customHeight="1">
      <c r="B109" s="316"/>
      <c r="C109" s="293" t="s">
        <v>1741</v>
      </c>
      <c r="D109" s="293"/>
      <c r="E109" s="293"/>
      <c r="F109" s="314" t="s">
        <v>1733</v>
      </c>
      <c r="G109" s="293"/>
      <c r="H109" s="293" t="s">
        <v>1773</v>
      </c>
      <c r="I109" s="293" t="s">
        <v>1743</v>
      </c>
      <c r="J109" s="293"/>
      <c r="K109" s="305"/>
    </row>
    <row r="110" spans="2:11" s="1" customFormat="1" ht="15" customHeight="1">
      <c r="B110" s="316"/>
      <c r="C110" s="293" t="s">
        <v>1752</v>
      </c>
      <c r="D110" s="293"/>
      <c r="E110" s="293"/>
      <c r="F110" s="314" t="s">
        <v>1739</v>
      </c>
      <c r="G110" s="293"/>
      <c r="H110" s="293" t="s">
        <v>1773</v>
      </c>
      <c r="I110" s="293" t="s">
        <v>1735</v>
      </c>
      <c r="J110" s="293">
        <v>50</v>
      </c>
      <c r="K110" s="305"/>
    </row>
    <row r="111" spans="2:11" s="1" customFormat="1" ht="15" customHeight="1">
      <c r="B111" s="316"/>
      <c r="C111" s="293" t="s">
        <v>1760</v>
      </c>
      <c r="D111" s="293"/>
      <c r="E111" s="293"/>
      <c r="F111" s="314" t="s">
        <v>1739</v>
      </c>
      <c r="G111" s="293"/>
      <c r="H111" s="293" t="s">
        <v>1773</v>
      </c>
      <c r="I111" s="293" t="s">
        <v>1735</v>
      </c>
      <c r="J111" s="293">
        <v>50</v>
      </c>
      <c r="K111" s="305"/>
    </row>
    <row r="112" spans="2:11" s="1" customFormat="1" ht="15" customHeight="1">
      <c r="B112" s="316"/>
      <c r="C112" s="293" t="s">
        <v>1758</v>
      </c>
      <c r="D112" s="293"/>
      <c r="E112" s="293"/>
      <c r="F112" s="314" t="s">
        <v>1739</v>
      </c>
      <c r="G112" s="293"/>
      <c r="H112" s="293" t="s">
        <v>1773</v>
      </c>
      <c r="I112" s="293" t="s">
        <v>1735</v>
      </c>
      <c r="J112" s="293">
        <v>50</v>
      </c>
      <c r="K112" s="305"/>
    </row>
    <row r="113" spans="2:11" s="1" customFormat="1" ht="15" customHeight="1">
      <c r="B113" s="316"/>
      <c r="C113" s="293" t="s">
        <v>58</v>
      </c>
      <c r="D113" s="293"/>
      <c r="E113" s="293"/>
      <c r="F113" s="314" t="s">
        <v>1733</v>
      </c>
      <c r="G113" s="293"/>
      <c r="H113" s="293" t="s">
        <v>1774</v>
      </c>
      <c r="I113" s="293" t="s">
        <v>1735</v>
      </c>
      <c r="J113" s="293">
        <v>20</v>
      </c>
      <c r="K113" s="305"/>
    </row>
    <row r="114" spans="2:11" s="1" customFormat="1" ht="15" customHeight="1">
      <c r="B114" s="316"/>
      <c r="C114" s="293" t="s">
        <v>1775</v>
      </c>
      <c r="D114" s="293"/>
      <c r="E114" s="293"/>
      <c r="F114" s="314" t="s">
        <v>1733</v>
      </c>
      <c r="G114" s="293"/>
      <c r="H114" s="293" t="s">
        <v>1776</v>
      </c>
      <c r="I114" s="293" t="s">
        <v>1735</v>
      </c>
      <c r="J114" s="293">
        <v>120</v>
      </c>
      <c r="K114" s="305"/>
    </row>
    <row r="115" spans="2:11" s="1" customFormat="1" ht="15" customHeight="1">
      <c r="B115" s="316"/>
      <c r="C115" s="293" t="s">
        <v>43</v>
      </c>
      <c r="D115" s="293"/>
      <c r="E115" s="293"/>
      <c r="F115" s="314" t="s">
        <v>1733</v>
      </c>
      <c r="G115" s="293"/>
      <c r="H115" s="293" t="s">
        <v>1777</v>
      </c>
      <c r="I115" s="293" t="s">
        <v>1768</v>
      </c>
      <c r="J115" s="293"/>
      <c r="K115" s="305"/>
    </row>
    <row r="116" spans="2:11" s="1" customFormat="1" ht="15" customHeight="1">
      <c r="B116" s="316"/>
      <c r="C116" s="293" t="s">
        <v>53</v>
      </c>
      <c r="D116" s="293"/>
      <c r="E116" s="293"/>
      <c r="F116" s="314" t="s">
        <v>1733</v>
      </c>
      <c r="G116" s="293"/>
      <c r="H116" s="293" t="s">
        <v>1778</v>
      </c>
      <c r="I116" s="293" t="s">
        <v>1768</v>
      </c>
      <c r="J116" s="293"/>
      <c r="K116" s="305"/>
    </row>
    <row r="117" spans="2:11" s="1" customFormat="1" ht="15" customHeight="1">
      <c r="B117" s="316"/>
      <c r="C117" s="293" t="s">
        <v>62</v>
      </c>
      <c r="D117" s="293"/>
      <c r="E117" s="293"/>
      <c r="F117" s="314" t="s">
        <v>1733</v>
      </c>
      <c r="G117" s="293"/>
      <c r="H117" s="293" t="s">
        <v>1779</v>
      </c>
      <c r="I117" s="293" t="s">
        <v>1780</v>
      </c>
      <c r="J117" s="293"/>
      <c r="K117" s="305"/>
    </row>
    <row r="118" spans="2:11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pans="2:11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pans="2:11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pans="2:1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pans="2:11" s="1" customFormat="1" ht="45" customHeight="1">
      <c r="B122" s="332"/>
      <c r="C122" s="418" t="s">
        <v>1781</v>
      </c>
      <c r="D122" s="418"/>
      <c r="E122" s="418"/>
      <c r="F122" s="418"/>
      <c r="G122" s="418"/>
      <c r="H122" s="418"/>
      <c r="I122" s="418"/>
      <c r="J122" s="418"/>
      <c r="K122" s="333"/>
    </row>
    <row r="123" spans="2:11" s="1" customFormat="1" ht="17.25" customHeight="1">
      <c r="B123" s="334"/>
      <c r="C123" s="306" t="s">
        <v>1727</v>
      </c>
      <c r="D123" s="306"/>
      <c r="E123" s="306"/>
      <c r="F123" s="306" t="s">
        <v>1728</v>
      </c>
      <c r="G123" s="307"/>
      <c r="H123" s="306" t="s">
        <v>59</v>
      </c>
      <c r="I123" s="306" t="s">
        <v>62</v>
      </c>
      <c r="J123" s="306" t="s">
        <v>1729</v>
      </c>
      <c r="K123" s="335"/>
    </row>
    <row r="124" spans="2:11" s="1" customFormat="1" ht="17.25" customHeight="1">
      <c r="B124" s="334"/>
      <c r="C124" s="308" t="s">
        <v>1730</v>
      </c>
      <c r="D124" s="308"/>
      <c r="E124" s="308"/>
      <c r="F124" s="309" t="s">
        <v>1731</v>
      </c>
      <c r="G124" s="310"/>
      <c r="H124" s="308"/>
      <c r="I124" s="308"/>
      <c r="J124" s="308" t="s">
        <v>1732</v>
      </c>
      <c r="K124" s="335"/>
    </row>
    <row r="125" spans="2:11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pans="2:11" s="1" customFormat="1" ht="15" customHeight="1">
      <c r="B126" s="336"/>
      <c r="C126" s="293" t="s">
        <v>1736</v>
      </c>
      <c r="D126" s="313"/>
      <c r="E126" s="313"/>
      <c r="F126" s="314" t="s">
        <v>1733</v>
      </c>
      <c r="G126" s="293"/>
      <c r="H126" s="293" t="s">
        <v>1773</v>
      </c>
      <c r="I126" s="293" t="s">
        <v>1735</v>
      </c>
      <c r="J126" s="293">
        <v>120</v>
      </c>
      <c r="K126" s="339"/>
    </row>
    <row r="127" spans="2:11" s="1" customFormat="1" ht="15" customHeight="1">
      <c r="B127" s="336"/>
      <c r="C127" s="293" t="s">
        <v>1782</v>
      </c>
      <c r="D127" s="293"/>
      <c r="E127" s="293"/>
      <c r="F127" s="314" t="s">
        <v>1733</v>
      </c>
      <c r="G127" s="293"/>
      <c r="H127" s="293" t="s">
        <v>1783</v>
      </c>
      <c r="I127" s="293" t="s">
        <v>1735</v>
      </c>
      <c r="J127" s="293" t="s">
        <v>1784</v>
      </c>
      <c r="K127" s="339"/>
    </row>
    <row r="128" spans="2:11" s="1" customFormat="1" ht="15" customHeight="1">
      <c r="B128" s="336"/>
      <c r="C128" s="293" t="s">
        <v>91</v>
      </c>
      <c r="D128" s="293"/>
      <c r="E128" s="293"/>
      <c r="F128" s="314" t="s">
        <v>1733</v>
      </c>
      <c r="G128" s="293"/>
      <c r="H128" s="293" t="s">
        <v>1785</v>
      </c>
      <c r="I128" s="293" t="s">
        <v>1735</v>
      </c>
      <c r="J128" s="293" t="s">
        <v>1784</v>
      </c>
      <c r="K128" s="339"/>
    </row>
    <row r="129" spans="2:11" s="1" customFormat="1" ht="15" customHeight="1">
      <c r="B129" s="336"/>
      <c r="C129" s="293" t="s">
        <v>1744</v>
      </c>
      <c r="D129" s="293"/>
      <c r="E129" s="293"/>
      <c r="F129" s="314" t="s">
        <v>1739</v>
      </c>
      <c r="G129" s="293"/>
      <c r="H129" s="293" t="s">
        <v>1745</v>
      </c>
      <c r="I129" s="293" t="s">
        <v>1735</v>
      </c>
      <c r="J129" s="293">
        <v>15</v>
      </c>
      <c r="K129" s="339"/>
    </row>
    <row r="130" spans="2:11" s="1" customFormat="1" ht="15" customHeight="1">
      <c r="B130" s="336"/>
      <c r="C130" s="317" t="s">
        <v>1746</v>
      </c>
      <c r="D130" s="317"/>
      <c r="E130" s="317"/>
      <c r="F130" s="318" t="s">
        <v>1739</v>
      </c>
      <c r="G130" s="317"/>
      <c r="H130" s="317" t="s">
        <v>1747</v>
      </c>
      <c r="I130" s="317" t="s">
        <v>1735</v>
      </c>
      <c r="J130" s="317">
        <v>15</v>
      </c>
      <c r="K130" s="339"/>
    </row>
    <row r="131" spans="2:11" s="1" customFormat="1" ht="15" customHeight="1">
      <c r="B131" s="336"/>
      <c r="C131" s="317" t="s">
        <v>1748</v>
      </c>
      <c r="D131" s="317"/>
      <c r="E131" s="317"/>
      <c r="F131" s="318" t="s">
        <v>1739</v>
      </c>
      <c r="G131" s="317"/>
      <c r="H131" s="317" t="s">
        <v>1749</v>
      </c>
      <c r="I131" s="317" t="s">
        <v>1735</v>
      </c>
      <c r="J131" s="317">
        <v>20</v>
      </c>
      <c r="K131" s="339"/>
    </row>
    <row r="132" spans="2:11" s="1" customFormat="1" ht="15" customHeight="1">
      <c r="B132" s="336"/>
      <c r="C132" s="317" t="s">
        <v>1750</v>
      </c>
      <c r="D132" s="317"/>
      <c r="E132" s="317"/>
      <c r="F132" s="318" t="s">
        <v>1739</v>
      </c>
      <c r="G132" s="317"/>
      <c r="H132" s="317" t="s">
        <v>1751</v>
      </c>
      <c r="I132" s="317" t="s">
        <v>1735</v>
      </c>
      <c r="J132" s="317">
        <v>20</v>
      </c>
      <c r="K132" s="339"/>
    </row>
    <row r="133" spans="2:11" s="1" customFormat="1" ht="15" customHeight="1">
      <c r="B133" s="336"/>
      <c r="C133" s="293" t="s">
        <v>1738</v>
      </c>
      <c r="D133" s="293"/>
      <c r="E133" s="293"/>
      <c r="F133" s="314" t="s">
        <v>1739</v>
      </c>
      <c r="G133" s="293"/>
      <c r="H133" s="293" t="s">
        <v>1773</v>
      </c>
      <c r="I133" s="293" t="s">
        <v>1735</v>
      </c>
      <c r="J133" s="293">
        <v>50</v>
      </c>
      <c r="K133" s="339"/>
    </row>
    <row r="134" spans="2:11" s="1" customFormat="1" ht="15" customHeight="1">
      <c r="B134" s="336"/>
      <c r="C134" s="293" t="s">
        <v>1752</v>
      </c>
      <c r="D134" s="293"/>
      <c r="E134" s="293"/>
      <c r="F134" s="314" t="s">
        <v>1739</v>
      </c>
      <c r="G134" s="293"/>
      <c r="H134" s="293" t="s">
        <v>1773</v>
      </c>
      <c r="I134" s="293" t="s">
        <v>1735</v>
      </c>
      <c r="J134" s="293">
        <v>50</v>
      </c>
      <c r="K134" s="339"/>
    </row>
    <row r="135" spans="2:11" s="1" customFormat="1" ht="15" customHeight="1">
      <c r="B135" s="336"/>
      <c r="C135" s="293" t="s">
        <v>1758</v>
      </c>
      <c r="D135" s="293"/>
      <c r="E135" s="293"/>
      <c r="F135" s="314" t="s">
        <v>1739</v>
      </c>
      <c r="G135" s="293"/>
      <c r="H135" s="293" t="s">
        <v>1773</v>
      </c>
      <c r="I135" s="293" t="s">
        <v>1735</v>
      </c>
      <c r="J135" s="293">
        <v>50</v>
      </c>
      <c r="K135" s="339"/>
    </row>
    <row r="136" spans="2:11" s="1" customFormat="1" ht="15" customHeight="1">
      <c r="B136" s="336"/>
      <c r="C136" s="293" t="s">
        <v>1760</v>
      </c>
      <c r="D136" s="293"/>
      <c r="E136" s="293"/>
      <c r="F136" s="314" t="s">
        <v>1739</v>
      </c>
      <c r="G136" s="293"/>
      <c r="H136" s="293" t="s">
        <v>1773</v>
      </c>
      <c r="I136" s="293" t="s">
        <v>1735</v>
      </c>
      <c r="J136" s="293">
        <v>50</v>
      </c>
      <c r="K136" s="339"/>
    </row>
    <row r="137" spans="2:11" s="1" customFormat="1" ht="15" customHeight="1">
      <c r="B137" s="336"/>
      <c r="C137" s="293" t="s">
        <v>1761</v>
      </c>
      <c r="D137" s="293"/>
      <c r="E137" s="293"/>
      <c r="F137" s="314" t="s">
        <v>1739</v>
      </c>
      <c r="G137" s="293"/>
      <c r="H137" s="293" t="s">
        <v>1786</v>
      </c>
      <c r="I137" s="293" t="s">
        <v>1735</v>
      </c>
      <c r="J137" s="293">
        <v>255</v>
      </c>
      <c r="K137" s="339"/>
    </row>
    <row r="138" spans="2:11" s="1" customFormat="1" ht="15" customHeight="1">
      <c r="B138" s="336"/>
      <c r="C138" s="293" t="s">
        <v>1763</v>
      </c>
      <c r="D138" s="293"/>
      <c r="E138" s="293"/>
      <c r="F138" s="314" t="s">
        <v>1733</v>
      </c>
      <c r="G138" s="293"/>
      <c r="H138" s="293" t="s">
        <v>1787</v>
      </c>
      <c r="I138" s="293" t="s">
        <v>1765</v>
      </c>
      <c r="J138" s="293"/>
      <c r="K138" s="339"/>
    </row>
    <row r="139" spans="2:11" s="1" customFormat="1" ht="15" customHeight="1">
      <c r="B139" s="336"/>
      <c r="C139" s="293" t="s">
        <v>1766</v>
      </c>
      <c r="D139" s="293"/>
      <c r="E139" s="293"/>
      <c r="F139" s="314" t="s">
        <v>1733</v>
      </c>
      <c r="G139" s="293"/>
      <c r="H139" s="293" t="s">
        <v>1788</v>
      </c>
      <c r="I139" s="293" t="s">
        <v>1768</v>
      </c>
      <c r="J139" s="293"/>
      <c r="K139" s="339"/>
    </row>
    <row r="140" spans="2:11" s="1" customFormat="1" ht="15" customHeight="1">
      <c r="B140" s="336"/>
      <c r="C140" s="293" t="s">
        <v>1769</v>
      </c>
      <c r="D140" s="293"/>
      <c r="E140" s="293"/>
      <c r="F140" s="314" t="s">
        <v>1733</v>
      </c>
      <c r="G140" s="293"/>
      <c r="H140" s="293" t="s">
        <v>1769</v>
      </c>
      <c r="I140" s="293" t="s">
        <v>1768</v>
      </c>
      <c r="J140" s="293"/>
      <c r="K140" s="339"/>
    </row>
    <row r="141" spans="2:11" s="1" customFormat="1" ht="15" customHeight="1">
      <c r="B141" s="336"/>
      <c r="C141" s="293" t="s">
        <v>43</v>
      </c>
      <c r="D141" s="293"/>
      <c r="E141" s="293"/>
      <c r="F141" s="314" t="s">
        <v>1733</v>
      </c>
      <c r="G141" s="293"/>
      <c r="H141" s="293" t="s">
        <v>1789</v>
      </c>
      <c r="I141" s="293" t="s">
        <v>1768</v>
      </c>
      <c r="J141" s="293"/>
      <c r="K141" s="339"/>
    </row>
    <row r="142" spans="2:11" s="1" customFormat="1" ht="15" customHeight="1">
      <c r="B142" s="336"/>
      <c r="C142" s="293" t="s">
        <v>1790</v>
      </c>
      <c r="D142" s="293"/>
      <c r="E142" s="293"/>
      <c r="F142" s="314" t="s">
        <v>1733</v>
      </c>
      <c r="G142" s="293"/>
      <c r="H142" s="293" t="s">
        <v>1791</v>
      </c>
      <c r="I142" s="293" t="s">
        <v>1768</v>
      </c>
      <c r="J142" s="293"/>
      <c r="K142" s="339"/>
    </row>
    <row r="143" spans="2:11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pans="2:11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pans="2:11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pans="2:11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pans="2:11" s="1" customFormat="1" ht="45" customHeight="1">
      <c r="B147" s="304"/>
      <c r="C147" s="417" t="s">
        <v>1792</v>
      </c>
      <c r="D147" s="417"/>
      <c r="E147" s="417"/>
      <c r="F147" s="417"/>
      <c r="G147" s="417"/>
      <c r="H147" s="417"/>
      <c r="I147" s="417"/>
      <c r="J147" s="417"/>
      <c r="K147" s="305"/>
    </row>
    <row r="148" spans="2:11" s="1" customFormat="1" ht="17.25" customHeight="1">
      <c r="B148" s="304"/>
      <c r="C148" s="306" t="s">
        <v>1727</v>
      </c>
      <c r="D148" s="306"/>
      <c r="E148" s="306"/>
      <c r="F148" s="306" t="s">
        <v>1728</v>
      </c>
      <c r="G148" s="307"/>
      <c r="H148" s="306" t="s">
        <v>59</v>
      </c>
      <c r="I148" s="306" t="s">
        <v>62</v>
      </c>
      <c r="J148" s="306" t="s">
        <v>1729</v>
      </c>
      <c r="K148" s="305"/>
    </row>
    <row r="149" spans="2:11" s="1" customFormat="1" ht="17.25" customHeight="1">
      <c r="B149" s="304"/>
      <c r="C149" s="308" t="s">
        <v>1730</v>
      </c>
      <c r="D149" s="308"/>
      <c r="E149" s="308"/>
      <c r="F149" s="309" t="s">
        <v>1731</v>
      </c>
      <c r="G149" s="310"/>
      <c r="H149" s="308"/>
      <c r="I149" s="308"/>
      <c r="J149" s="308" t="s">
        <v>1732</v>
      </c>
      <c r="K149" s="305"/>
    </row>
    <row r="150" spans="2:11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pans="2:11" s="1" customFormat="1" ht="15" customHeight="1">
      <c r="B151" s="316"/>
      <c r="C151" s="343" t="s">
        <v>1736</v>
      </c>
      <c r="D151" s="293"/>
      <c r="E151" s="293"/>
      <c r="F151" s="344" t="s">
        <v>1733</v>
      </c>
      <c r="G151" s="293"/>
      <c r="H151" s="343" t="s">
        <v>1773</v>
      </c>
      <c r="I151" s="343" t="s">
        <v>1735</v>
      </c>
      <c r="J151" s="343">
        <v>120</v>
      </c>
      <c r="K151" s="339"/>
    </row>
    <row r="152" spans="2:11" s="1" customFormat="1" ht="15" customHeight="1">
      <c r="B152" s="316"/>
      <c r="C152" s="343" t="s">
        <v>1782</v>
      </c>
      <c r="D152" s="293"/>
      <c r="E152" s="293"/>
      <c r="F152" s="344" t="s">
        <v>1733</v>
      </c>
      <c r="G152" s="293"/>
      <c r="H152" s="343" t="s">
        <v>1793</v>
      </c>
      <c r="I152" s="343" t="s">
        <v>1735</v>
      </c>
      <c r="J152" s="343" t="s">
        <v>1784</v>
      </c>
      <c r="K152" s="339"/>
    </row>
    <row r="153" spans="2:11" s="1" customFormat="1" ht="15" customHeight="1">
      <c r="B153" s="316"/>
      <c r="C153" s="343" t="s">
        <v>91</v>
      </c>
      <c r="D153" s="293"/>
      <c r="E153" s="293"/>
      <c r="F153" s="344" t="s">
        <v>1733</v>
      </c>
      <c r="G153" s="293"/>
      <c r="H153" s="343" t="s">
        <v>1794</v>
      </c>
      <c r="I153" s="343" t="s">
        <v>1735</v>
      </c>
      <c r="J153" s="343" t="s">
        <v>1784</v>
      </c>
      <c r="K153" s="339"/>
    </row>
    <row r="154" spans="2:11" s="1" customFormat="1" ht="15" customHeight="1">
      <c r="B154" s="316"/>
      <c r="C154" s="343" t="s">
        <v>1738</v>
      </c>
      <c r="D154" s="293"/>
      <c r="E154" s="293"/>
      <c r="F154" s="344" t="s">
        <v>1739</v>
      </c>
      <c r="G154" s="293"/>
      <c r="H154" s="343" t="s">
        <v>1773</v>
      </c>
      <c r="I154" s="343" t="s">
        <v>1735</v>
      </c>
      <c r="J154" s="343">
        <v>50</v>
      </c>
      <c r="K154" s="339"/>
    </row>
    <row r="155" spans="2:11" s="1" customFormat="1" ht="15" customHeight="1">
      <c r="B155" s="316"/>
      <c r="C155" s="343" t="s">
        <v>1741</v>
      </c>
      <c r="D155" s="293"/>
      <c r="E155" s="293"/>
      <c r="F155" s="344" t="s">
        <v>1733</v>
      </c>
      <c r="G155" s="293"/>
      <c r="H155" s="343" t="s">
        <v>1773</v>
      </c>
      <c r="I155" s="343" t="s">
        <v>1743</v>
      </c>
      <c r="J155" s="343"/>
      <c r="K155" s="339"/>
    </row>
    <row r="156" spans="2:11" s="1" customFormat="1" ht="15" customHeight="1">
      <c r="B156" s="316"/>
      <c r="C156" s="343" t="s">
        <v>1752</v>
      </c>
      <c r="D156" s="293"/>
      <c r="E156" s="293"/>
      <c r="F156" s="344" t="s">
        <v>1739</v>
      </c>
      <c r="G156" s="293"/>
      <c r="H156" s="343" t="s">
        <v>1773</v>
      </c>
      <c r="I156" s="343" t="s">
        <v>1735</v>
      </c>
      <c r="J156" s="343">
        <v>50</v>
      </c>
      <c r="K156" s="339"/>
    </row>
    <row r="157" spans="2:11" s="1" customFormat="1" ht="15" customHeight="1">
      <c r="B157" s="316"/>
      <c r="C157" s="343" t="s">
        <v>1760</v>
      </c>
      <c r="D157" s="293"/>
      <c r="E157" s="293"/>
      <c r="F157" s="344" t="s">
        <v>1739</v>
      </c>
      <c r="G157" s="293"/>
      <c r="H157" s="343" t="s">
        <v>1773</v>
      </c>
      <c r="I157" s="343" t="s">
        <v>1735</v>
      </c>
      <c r="J157" s="343">
        <v>50</v>
      </c>
      <c r="K157" s="339"/>
    </row>
    <row r="158" spans="2:11" s="1" customFormat="1" ht="15" customHeight="1">
      <c r="B158" s="316"/>
      <c r="C158" s="343" t="s">
        <v>1758</v>
      </c>
      <c r="D158" s="293"/>
      <c r="E158" s="293"/>
      <c r="F158" s="344" t="s">
        <v>1739</v>
      </c>
      <c r="G158" s="293"/>
      <c r="H158" s="343" t="s">
        <v>1773</v>
      </c>
      <c r="I158" s="343" t="s">
        <v>1735</v>
      </c>
      <c r="J158" s="343">
        <v>50</v>
      </c>
      <c r="K158" s="339"/>
    </row>
    <row r="159" spans="2:11" s="1" customFormat="1" ht="15" customHeight="1">
      <c r="B159" s="316"/>
      <c r="C159" s="343" t="s">
        <v>156</v>
      </c>
      <c r="D159" s="293"/>
      <c r="E159" s="293"/>
      <c r="F159" s="344" t="s">
        <v>1733</v>
      </c>
      <c r="G159" s="293"/>
      <c r="H159" s="343" t="s">
        <v>1795</v>
      </c>
      <c r="I159" s="343" t="s">
        <v>1735</v>
      </c>
      <c r="J159" s="343" t="s">
        <v>1796</v>
      </c>
      <c r="K159" s="339"/>
    </row>
    <row r="160" spans="2:11" s="1" customFormat="1" ht="15" customHeight="1">
      <c r="B160" s="316"/>
      <c r="C160" s="343" t="s">
        <v>1797</v>
      </c>
      <c r="D160" s="293"/>
      <c r="E160" s="293"/>
      <c r="F160" s="344" t="s">
        <v>1733</v>
      </c>
      <c r="G160" s="293"/>
      <c r="H160" s="343" t="s">
        <v>1798</v>
      </c>
      <c r="I160" s="343" t="s">
        <v>1768</v>
      </c>
      <c r="J160" s="343"/>
      <c r="K160" s="339"/>
    </row>
    <row r="161" spans="2:1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pans="2:11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pans="2:11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pans="2:11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pans="2:11" s="1" customFormat="1" ht="45" customHeight="1">
      <c r="B165" s="285"/>
      <c r="C165" s="418" t="s">
        <v>1799</v>
      </c>
      <c r="D165" s="418"/>
      <c r="E165" s="418"/>
      <c r="F165" s="418"/>
      <c r="G165" s="418"/>
      <c r="H165" s="418"/>
      <c r="I165" s="418"/>
      <c r="J165" s="418"/>
      <c r="K165" s="286"/>
    </row>
    <row r="166" spans="2:11" s="1" customFormat="1" ht="17.25" customHeight="1">
      <c r="B166" s="285"/>
      <c r="C166" s="306" t="s">
        <v>1727</v>
      </c>
      <c r="D166" s="306"/>
      <c r="E166" s="306"/>
      <c r="F166" s="306" t="s">
        <v>1728</v>
      </c>
      <c r="G166" s="348"/>
      <c r="H166" s="349" t="s">
        <v>59</v>
      </c>
      <c r="I166" s="349" t="s">
        <v>62</v>
      </c>
      <c r="J166" s="306" t="s">
        <v>1729</v>
      </c>
      <c r="K166" s="286"/>
    </row>
    <row r="167" spans="2:11" s="1" customFormat="1" ht="17.25" customHeight="1">
      <c r="B167" s="287"/>
      <c r="C167" s="308" t="s">
        <v>1730</v>
      </c>
      <c r="D167" s="308"/>
      <c r="E167" s="308"/>
      <c r="F167" s="309" t="s">
        <v>1731</v>
      </c>
      <c r="G167" s="350"/>
      <c r="H167" s="351"/>
      <c r="I167" s="351"/>
      <c r="J167" s="308" t="s">
        <v>1732</v>
      </c>
      <c r="K167" s="288"/>
    </row>
    <row r="168" spans="2:11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pans="2:11" s="1" customFormat="1" ht="15" customHeight="1">
      <c r="B169" s="316"/>
      <c r="C169" s="293" t="s">
        <v>1736</v>
      </c>
      <c r="D169" s="293"/>
      <c r="E169" s="293"/>
      <c r="F169" s="314" t="s">
        <v>1733</v>
      </c>
      <c r="G169" s="293"/>
      <c r="H169" s="293" t="s">
        <v>1773</v>
      </c>
      <c r="I169" s="293" t="s">
        <v>1735</v>
      </c>
      <c r="J169" s="293">
        <v>120</v>
      </c>
      <c r="K169" s="339"/>
    </row>
    <row r="170" spans="2:11" s="1" customFormat="1" ht="15" customHeight="1">
      <c r="B170" s="316"/>
      <c r="C170" s="293" t="s">
        <v>1782</v>
      </c>
      <c r="D170" s="293"/>
      <c r="E170" s="293"/>
      <c r="F170" s="314" t="s">
        <v>1733</v>
      </c>
      <c r="G170" s="293"/>
      <c r="H170" s="293" t="s">
        <v>1783</v>
      </c>
      <c r="I170" s="293" t="s">
        <v>1735</v>
      </c>
      <c r="J170" s="293" t="s">
        <v>1784</v>
      </c>
      <c r="K170" s="339"/>
    </row>
    <row r="171" spans="2:11" s="1" customFormat="1" ht="15" customHeight="1">
      <c r="B171" s="316"/>
      <c r="C171" s="293" t="s">
        <v>91</v>
      </c>
      <c r="D171" s="293"/>
      <c r="E171" s="293"/>
      <c r="F171" s="314" t="s">
        <v>1733</v>
      </c>
      <c r="G171" s="293"/>
      <c r="H171" s="293" t="s">
        <v>1800</v>
      </c>
      <c r="I171" s="293" t="s">
        <v>1735</v>
      </c>
      <c r="J171" s="293" t="s">
        <v>1784</v>
      </c>
      <c r="K171" s="339"/>
    </row>
    <row r="172" spans="2:11" s="1" customFormat="1" ht="15" customHeight="1">
      <c r="B172" s="316"/>
      <c r="C172" s="293" t="s">
        <v>1738</v>
      </c>
      <c r="D172" s="293"/>
      <c r="E172" s="293"/>
      <c r="F172" s="314" t="s">
        <v>1739</v>
      </c>
      <c r="G172" s="293"/>
      <c r="H172" s="293" t="s">
        <v>1800</v>
      </c>
      <c r="I172" s="293" t="s">
        <v>1735</v>
      </c>
      <c r="J172" s="293">
        <v>50</v>
      </c>
      <c r="K172" s="339"/>
    </row>
    <row r="173" spans="2:11" s="1" customFormat="1" ht="15" customHeight="1">
      <c r="B173" s="316"/>
      <c r="C173" s="293" t="s">
        <v>1741</v>
      </c>
      <c r="D173" s="293"/>
      <c r="E173" s="293"/>
      <c r="F173" s="314" t="s">
        <v>1733</v>
      </c>
      <c r="G173" s="293"/>
      <c r="H173" s="293" t="s">
        <v>1800</v>
      </c>
      <c r="I173" s="293" t="s">
        <v>1743</v>
      </c>
      <c r="J173" s="293"/>
      <c r="K173" s="339"/>
    </row>
    <row r="174" spans="2:11" s="1" customFormat="1" ht="15" customHeight="1">
      <c r="B174" s="316"/>
      <c r="C174" s="293" t="s">
        <v>1752</v>
      </c>
      <c r="D174" s="293"/>
      <c r="E174" s="293"/>
      <c r="F174" s="314" t="s">
        <v>1739</v>
      </c>
      <c r="G174" s="293"/>
      <c r="H174" s="293" t="s">
        <v>1800</v>
      </c>
      <c r="I174" s="293" t="s">
        <v>1735</v>
      </c>
      <c r="J174" s="293">
        <v>50</v>
      </c>
      <c r="K174" s="339"/>
    </row>
    <row r="175" spans="2:11" s="1" customFormat="1" ht="15" customHeight="1">
      <c r="B175" s="316"/>
      <c r="C175" s="293" t="s">
        <v>1760</v>
      </c>
      <c r="D175" s="293"/>
      <c r="E175" s="293"/>
      <c r="F175" s="314" t="s">
        <v>1739</v>
      </c>
      <c r="G175" s="293"/>
      <c r="H175" s="293" t="s">
        <v>1800</v>
      </c>
      <c r="I175" s="293" t="s">
        <v>1735</v>
      </c>
      <c r="J175" s="293">
        <v>50</v>
      </c>
      <c r="K175" s="339"/>
    </row>
    <row r="176" spans="2:11" s="1" customFormat="1" ht="15" customHeight="1">
      <c r="B176" s="316"/>
      <c r="C176" s="293" t="s">
        <v>1758</v>
      </c>
      <c r="D176" s="293"/>
      <c r="E176" s="293"/>
      <c r="F176" s="314" t="s">
        <v>1739</v>
      </c>
      <c r="G176" s="293"/>
      <c r="H176" s="293" t="s">
        <v>1800</v>
      </c>
      <c r="I176" s="293" t="s">
        <v>1735</v>
      </c>
      <c r="J176" s="293">
        <v>50</v>
      </c>
      <c r="K176" s="339"/>
    </row>
    <row r="177" spans="2:11" s="1" customFormat="1" ht="15" customHeight="1">
      <c r="B177" s="316"/>
      <c r="C177" s="293" t="s">
        <v>162</v>
      </c>
      <c r="D177" s="293"/>
      <c r="E177" s="293"/>
      <c r="F177" s="314" t="s">
        <v>1733</v>
      </c>
      <c r="G177" s="293"/>
      <c r="H177" s="293" t="s">
        <v>1801</v>
      </c>
      <c r="I177" s="293" t="s">
        <v>1802</v>
      </c>
      <c r="J177" s="293"/>
      <c r="K177" s="339"/>
    </row>
    <row r="178" spans="2:11" s="1" customFormat="1" ht="15" customHeight="1">
      <c r="B178" s="316"/>
      <c r="C178" s="293" t="s">
        <v>62</v>
      </c>
      <c r="D178" s="293"/>
      <c r="E178" s="293"/>
      <c r="F178" s="314" t="s">
        <v>1733</v>
      </c>
      <c r="G178" s="293"/>
      <c r="H178" s="293" t="s">
        <v>1803</v>
      </c>
      <c r="I178" s="293" t="s">
        <v>1804</v>
      </c>
      <c r="J178" s="293">
        <v>1</v>
      </c>
      <c r="K178" s="339"/>
    </row>
    <row r="179" spans="2:11" s="1" customFormat="1" ht="15" customHeight="1">
      <c r="B179" s="316"/>
      <c r="C179" s="293" t="s">
        <v>58</v>
      </c>
      <c r="D179" s="293"/>
      <c r="E179" s="293"/>
      <c r="F179" s="314" t="s">
        <v>1733</v>
      </c>
      <c r="G179" s="293"/>
      <c r="H179" s="293" t="s">
        <v>1805</v>
      </c>
      <c r="I179" s="293" t="s">
        <v>1735</v>
      </c>
      <c r="J179" s="293">
        <v>20</v>
      </c>
      <c r="K179" s="339"/>
    </row>
    <row r="180" spans="2:11" s="1" customFormat="1" ht="15" customHeight="1">
      <c r="B180" s="316"/>
      <c r="C180" s="293" t="s">
        <v>59</v>
      </c>
      <c r="D180" s="293"/>
      <c r="E180" s="293"/>
      <c r="F180" s="314" t="s">
        <v>1733</v>
      </c>
      <c r="G180" s="293"/>
      <c r="H180" s="293" t="s">
        <v>1806</v>
      </c>
      <c r="I180" s="293" t="s">
        <v>1735</v>
      </c>
      <c r="J180" s="293">
        <v>255</v>
      </c>
      <c r="K180" s="339"/>
    </row>
    <row r="181" spans="2:11" s="1" customFormat="1" ht="15" customHeight="1">
      <c r="B181" s="316"/>
      <c r="C181" s="293" t="s">
        <v>163</v>
      </c>
      <c r="D181" s="293"/>
      <c r="E181" s="293"/>
      <c r="F181" s="314" t="s">
        <v>1733</v>
      </c>
      <c r="G181" s="293"/>
      <c r="H181" s="293" t="s">
        <v>1697</v>
      </c>
      <c r="I181" s="293" t="s">
        <v>1735</v>
      </c>
      <c r="J181" s="293">
        <v>10</v>
      </c>
      <c r="K181" s="339"/>
    </row>
    <row r="182" spans="2:11" s="1" customFormat="1" ht="15" customHeight="1">
      <c r="B182" s="316"/>
      <c r="C182" s="293" t="s">
        <v>164</v>
      </c>
      <c r="D182" s="293"/>
      <c r="E182" s="293"/>
      <c r="F182" s="314" t="s">
        <v>1733</v>
      </c>
      <c r="G182" s="293"/>
      <c r="H182" s="293" t="s">
        <v>1807</v>
      </c>
      <c r="I182" s="293" t="s">
        <v>1768</v>
      </c>
      <c r="J182" s="293"/>
      <c r="K182" s="339"/>
    </row>
    <row r="183" spans="2:11" s="1" customFormat="1" ht="15" customHeight="1">
      <c r="B183" s="316"/>
      <c r="C183" s="293" t="s">
        <v>1808</v>
      </c>
      <c r="D183" s="293"/>
      <c r="E183" s="293"/>
      <c r="F183" s="314" t="s">
        <v>1733</v>
      </c>
      <c r="G183" s="293"/>
      <c r="H183" s="293" t="s">
        <v>1809</v>
      </c>
      <c r="I183" s="293" t="s">
        <v>1768</v>
      </c>
      <c r="J183" s="293"/>
      <c r="K183" s="339"/>
    </row>
    <row r="184" spans="2:11" s="1" customFormat="1" ht="15" customHeight="1">
      <c r="B184" s="316"/>
      <c r="C184" s="293" t="s">
        <v>1797</v>
      </c>
      <c r="D184" s="293"/>
      <c r="E184" s="293"/>
      <c r="F184" s="314" t="s">
        <v>1733</v>
      </c>
      <c r="G184" s="293"/>
      <c r="H184" s="293" t="s">
        <v>1810</v>
      </c>
      <c r="I184" s="293" t="s">
        <v>1768</v>
      </c>
      <c r="J184" s="293"/>
      <c r="K184" s="339"/>
    </row>
    <row r="185" spans="2:11" s="1" customFormat="1" ht="15" customHeight="1">
      <c r="B185" s="316"/>
      <c r="C185" s="293" t="s">
        <v>166</v>
      </c>
      <c r="D185" s="293"/>
      <c r="E185" s="293"/>
      <c r="F185" s="314" t="s">
        <v>1739</v>
      </c>
      <c r="G185" s="293"/>
      <c r="H185" s="293" t="s">
        <v>1811</v>
      </c>
      <c r="I185" s="293" t="s">
        <v>1735</v>
      </c>
      <c r="J185" s="293">
        <v>50</v>
      </c>
      <c r="K185" s="339"/>
    </row>
    <row r="186" spans="2:11" s="1" customFormat="1" ht="15" customHeight="1">
      <c r="B186" s="316"/>
      <c r="C186" s="293" t="s">
        <v>1812</v>
      </c>
      <c r="D186" s="293"/>
      <c r="E186" s="293"/>
      <c r="F186" s="314" t="s">
        <v>1739</v>
      </c>
      <c r="G186" s="293"/>
      <c r="H186" s="293" t="s">
        <v>1813</v>
      </c>
      <c r="I186" s="293" t="s">
        <v>1814</v>
      </c>
      <c r="J186" s="293"/>
      <c r="K186" s="339"/>
    </row>
    <row r="187" spans="2:11" s="1" customFormat="1" ht="15" customHeight="1">
      <c r="B187" s="316"/>
      <c r="C187" s="293" t="s">
        <v>1815</v>
      </c>
      <c r="D187" s="293"/>
      <c r="E187" s="293"/>
      <c r="F187" s="314" t="s">
        <v>1739</v>
      </c>
      <c r="G187" s="293"/>
      <c r="H187" s="293" t="s">
        <v>1816</v>
      </c>
      <c r="I187" s="293" t="s">
        <v>1814</v>
      </c>
      <c r="J187" s="293"/>
      <c r="K187" s="339"/>
    </row>
    <row r="188" spans="2:11" s="1" customFormat="1" ht="15" customHeight="1">
      <c r="B188" s="316"/>
      <c r="C188" s="293" t="s">
        <v>1817</v>
      </c>
      <c r="D188" s="293"/>
      <c r="E188" s="293"/>
      <c r="F188" s="314" t="s">
        <v>1739</v>
      </c>
      <c r="G188" s="293"/>
      <c r="H188" s="293" t="s">
        <v>1818</v>
      </c>
      <c r="I188" s="293" t="s">
        <v>1814</v>
      </c>
      <c r="J188" s="293"/>
      <c r="K188" s="339"/>
    </row>
    <row r="189" spans="2:11" s="1" customFormat="1" ht="15" customHeight="1">
      <c r="B189" s="316"/>
      <c r="C189" s="352" t="s">
        <v>1819</v>
      </c>
      <c r="D189" s="293"/>
      <c r="E189" s="293"/>
      <c r="F189" s="314" t="s">
        <v>1739</v>
      </c>
      <c r="G189" s="293"/>
      <c r="H189" s="293" t="s">
        <v>1820</v>
      </c>
      <c r="I189" s="293" t="s">
        <v>1821</v>
      </c>
      <c r="J189" s="353" t="s">
        <v>1822</v>
      </c>
      <c r="K189" s="339"/>
    </row>
    <row r="190" spans="2:11" s="1" customFormat="1" ht="15" customHeight="1">
      <c r="B190" s="316"/>
      <c r="C190" s="352" t="s">
        <v>47</v>
      </c>
      <c r="D190" s="293"/>
      <c r="E190" s="293"/>
      <c r="F190" s="314" t="s">
        <v>1733</v>
      </c>
      <c r="G190" s="293"/>
      <c r="H190" s="290" t="s">
        <v>1823</v>
      </c>
      <c r="I190" s="293" t="s">
        <v>1824</v>
      </c>
      <c r="J190" s="293"/>
      <c r="K190" s="339"/>
    </row>
    <row r="191" spans="2:11" s="1" customFormat="1" ht="15" customHeight="1">
      <c r="B191" s="316"/>
      <c r="C191" s="352" t="s">
        <v>1825</v>
      </c>
      <c r="D191" s="293"/>
      <c r="E191" s="293"/>
      <c r="F191" s="314" t="s">
        <v>1733</v>
      </c>
      <c r="G191" s="293"/>
      <c r="H191" s="293" t="s">
        <v>1826</v>
      </c>
      <c r="I191" s="293" t="s">
        <v>1768</v>
      </c>
      <c r="J191" s="293"/>
      <c r="K191" s="339"/>
    </row>
    <row r="192" spans="2:11" s="1" customFormat="1" ht="15" customHeight="1">
      <c r="B192" s="316"/>
      <c r="C192" s="352" t="s">
        <v>1827</v>
      </c>
      <c r="D192" s="293"/>
      <c r="E192" s="293"/>
      <c r="F192" s="314" t="s">
        <v>1733</v>
      </c>
      <c r="G192" s="293"/>
      <c r="H192" s="293" t="s">
        <v>1828</v>
      </c>
      <c r="I192" s="293" t="s">
        <v>1768</v>
      </c>
      <c r="J192" s="293"/>
      <c r="K192" s="339"/>
    </row>
    <row r="193" spans="2:11" s="1" customFormat="1" ht="15" customHeight="1">
      <c r="B193" s="316"/>
      <c r="C193" s="352" t="s">
        <v>1829</v>
      </c>
      <c r="D193" s="293"/>
      <c r="E193" s="293"/>
      <c r="F193" s="314" t="s">
        <v>1739</v>
      </c>
      <c r="G193" s="293"/>
      <c r="H193" s="293" t="s">
        <v>1830</v>
      </c>
      <c r="I193" s="293" t="s">
        <v>1768</v>
      </c>
      <c r="J193" s="293"/>
      <c r="K193" s="339"/>
    </row>
    <row r="194" spans="2:11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pans="2:11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pans="2:11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pans="2:11" s="1" customFormat="1" ht="18.75" customHeight="1">
      <c r="B197" s="300"/>
      <c r="C197" s="300"/>
      <c r="D197" s="300"/>
      <c r="E197" s="300"/>
      <c r="F197" s="300"/>
      <c r="G197" s="300"/>
      <c r="H197" s="300"/>
      <c r="I197" s="300"/>
      <c r="J197" s="300"/>
      <c r="K197" s="300"/>
    </row>
    <row r="198" spans="2:11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pans="2:11" s="1" customFormat="1" ht="21">
      <c r="B199" s="285"/>
      <c r="C199" s="418" t="s">
        <v>1831</v>
      </c>
      <c r="D199" s="418"/>
      <c r="E199" s="418"/>
      <c r="F199" s="418"/>
      <c r="G199" s="418"/>
      <c r="H199" s="418"/>
      <c r="I199" s="418"/>
      <c r="J199" s="418"/>
      <c r="K199" s="286"/>
    </row>
    <row r="200" spans="2:11" s="1" customFormat="1" ht="25.5" customHeight="1">
      <c r="B200" s="285"/>
      <c r="C200" s="355" t="s">
        <v>1832</v>
      </c>
      <c r="D200" s="355"/>
      <c r="E200" s="355"/>
      <c r="F200" s="355" t="s">
        <v>1833</v>
      </c>
      <c r="G200" s="356"/>
      <c r="H200" s="419" t="s">
        <v>1834</v>
      </c>
      <c r="I200" s="419"/>
      <c r="J200" s="419"/>
      <c r="K200" s="286"/>
    </row>
    <row r="201" spans="2:1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pans="2:11" s="1" customFormat="1" ht="15" customHeight="1">
      <c r="B202" s="316"/>
      <c r="C202" s="293" t="s">
        <v>1824</v>
      </c>
      <c r="D202" s="293"/>
      <c r="E202" s="293"/>
      <c r="F202" s="314" t="s">
        <v>48</v>
      </c>
      <c r="G202" s="293"/>
      <c r="H202" s="420" t="s">
        <v>1835</v>
      </c>
      <c r="I202" s="420"/>
      <c r="J202" s="420"/>
      <c r="K202" s="339"/>
    </row>
    <row r="203" spans="2:11" s="1" customFormat="1" ht="15" customHeight="1">
      <c r="B203" s="316"/>
      <c r="C203" s="293"/>
      <c r="D203" s="293"/>
      <c r="E203" s="293"/>
      <c r="F203" s="314" t="s">
        <v>49</v>
      </c>
      <c r="G203" s="293"/>
      <c r="H203" s="420" t="s">
        <v>1836</v>
      </c>
      <c r="I203" s="420"/>
      <c r="J203" s="420"/>
      <c r="K203" s="339"/>
    </row>
    <row r="204" spans="2:11" s="1" customFormat="1" ht="15" customHeight="1">
      <c r="B204" s="316"/>
      <c r="C204" s="293"/>
      <c r="D204" s="293"/>
      <c r="E204" s="293"/>
      <c r="F204" s="314" t="s">
        <v>52</v>
      </c>
      <c r="G204" s="293"/>
      <c r="H204" s="420" t="s">
        <v>1837</v>
      </c>
      <c r="I204" s="420"/>
      <c r="J204" s="420"/>
      <c r="K204" s="339"/>
    </row>
    <row r="205" spans="2:11" s="1" customFormat="1" ht="15" customHeight="1">
      <c r="B205" s="316"/>
      <c r="C205" s="293"/>
      <c r="D205" s="293"/>
      <c r="E205" s="293"/>
      <c r="F205" s="314" t="s">
        <v>50</v>
      </c>
      <c r="G205" s="293"/>
      <c r="H205" s="420" t="s">
        <v>1838</v>
      </c>
      <c r="I205" s="420"/>
      <c r="J205" s="420"/>
      <c r="K205" s="339"/>
    </row>
    <row r="206" spans="2:11" s="1" customFormat="1" ht="15" customHeight="1">
      <c r="B206" s="316"/>
      <c r="C206" s="293"/>
      <c r="D206" s="293"/>
      <c r="E206" s="293"/>
      <c r="F206" s="314" t="s">
        <v>51</v>
      </c>
      <c r="G206" s="293"/>
      <c r="H206" s="420" t="s">
        <v>1839</v>
      </c>
      <c r="I206" s="420"/>
      <c r="J206" s="420"/>
      <c r="K206" s="339"/>
    </row>
    <row r="207" spans="2:11" s="1" customFormat="1" ht="15" customHeight="1">
      <c r="B207" s="316"/>
      <c r="C207" s="293"/>
      <c r="D207" s="293"/>
      <c r="E207" s="293"/>
      <c r="F207" s="314"/>
      <c r="G207" s="293"/>
      <c r="H207" s="293"/>
      <c r="I207" s="293"/>
      <c r="J207" s="293"/>
      <c r="K207" s="339"/>
    </row>
    <row r="208" spans="2:11" s="1" customFormat="1" ht="15" customHeight="1">
      <c r="B208" s="316"/>
      <c r="C208" s="293" t="s">
        <v>1780</v>
      </c>
      <c r="D208" s="293"/>
      <c r="E208" s="293"/>
      <c r="F208" s="314" t="s">
        <v>118</v>
      </c>
      <c r="G208" s="293"/>
      <c r="H208" s="420" t="s">
        <v>1840</v>
      </c>
      <c r="I208" s="420"/>
      <c r="J208" s="420"/>
      <c r="K208" s="339"/>
    </row>
    <row r="209" spans="2:11" s="1" customFormat="1" ht="15" customHeight="1">
      <c r="B209" s="316"/>
      <c r="C209" s="293"/>
      <c r="D209" s="293"/>
      <c r="E209" s="293"/>
      <c r="F209" s="314" t="s">
        <v>1678</v>
      </c>
      <c r="G209" s="293"/>
      <c r="H209" s="420" t="s">
        <v>1679</v>
      </c>
      <c r="I209" s="420"/>
      <c r="J209" s="420"/>
      <c r="K209" s="339"/>
    </row>
    <row r="210" spans="2:11" s="1" customFormat="1" ht="15" customHeight="1">
      <c r="B210" s="316"/>
      <c r="C210" s="293"/>
      <c r="D210" s="293"/>
      <c r="E210" s="293"/>
      <c r="F210" s="314" t="s">
        <v>83</v>
      </c>
      <c r="G210" s="293"/>
      <c r="H210" s="420" t="s">
        <v>1841</v>
      </c>
      <c r="I210" s="420"/>
      <c r="J210" s="420"/>
      <c r="K210" s="339"/>
    </row>
    <row r="211" spans="2:11" s="1" customFormat="1" ht="15" customHeight="1">
      <c r="B211" s="357"/>
      <c r="C211" s="293"/>
      <c r="D211" s="293"/>
      <c r="E211" s="293"/>
      <c r="F211" s="314" t="s">
        <v>126</v>
      </c>
      <c r="G211" s="352"/>
      <c r="H211" s="421" t="s">
        <v>127</v>
      </c>
      <c r="I211" s="421"/>
      <c r="J211" s="421"/>
      <c r="K211" s="358"/>
    </row>
    <row r="212" spans="2:11" s="1" customFormat="1" ht="15" customHeight="1">
      <c r="B212" s="357"/>
      <c r="C212" s="293"/>
      <c r="D212" s="293"/>
      <c r="E212" s="293"/>
      <c r="F212" s="314" t="s">
        <v>1680</v>
      </c>
      <c r="G212" s="352"/>
      <c r="H212" s="421" t="s">
        <v>1842</v>
      </c>
      <c r="I212" s="421"/>
      <c r="J212" s="421"/>
      <c r="K212" s="358"/>
    </row>
    <row r="213" spans="2:11" s="1" customFormat="1" ht="15" customHeight="1">
      <c r="B213" s="357"/>
      <c r="C213" s="293"/>
      <c r="D213" s="293"/>
      <c r="E213" s="293"/>
      <c r="F213" s="314"/>
      <c r="G213" s="352"/>
      <c r="H213" s="343"/>
      <c r="I213" s="343"/>
      <c r="J213" s="343"/>
      <c r="K213" s="358"/>
    </row>
    <row r="214" spans="2:11" s="1" customFormat="1" ht="15" customHeight="1">
      <c r="B214" s="357"/>
      <c r="C214" s="293" t="s">
        <v>1804</v>
      </c>
      <c r="D214" s="293"/>
      <c r="E214" s="293"/>
      <c r="F214" s="314">
        <v>1</v>
      </c>
      <c r="G214" s="352"/>
      <c r="H214" s="421" t="s">
        <v>1843</v>
      </c>
      <c r="I214" s="421"/>
      <c r="J214" s="421"/>
      <c r="K214" s="358"/>
    </row>
    <row r="215" spans="2:11" s="1" customFormat="1" ht="15" customHeight="1">
      <c r="B215" s="357"/>
      <c r="C215" s="293"/>
      <c r="D215" s="293"/>
      <c r="E215" s="293"/>
      <c r="F215" s="314">
        <v>2</v>
      </c>
      <c r="G215" s="352"/>
      <c r="H215" s="421" t="s">
        <v>1844</v>
      </c>
      <c r="I215" s="421"/>
      <c r="J215" s="421"/>
      <c r="K215" s="358"/>
    </row>
    <row r="216" spans="2:11" s="1" customFormat="1" ht="15" customHeight="1">
      <c r="B216" s="357"/>
      <c r="C216" s="293"/>
      <c r="D216" s="293"/>
      <c r="E216" s="293"/>
      <c r="F216" s="314">
        <v>3</v>
      </c>
      <c r="G216" s="352"/>
      <c r="H216" s="421" t="s">
        <v>1845</v>
      </c>
      <c r="I216" s="421"/>
      <c r="J216" s="421"/>
      <c r="K216" s="358"/>
    </row>
    <row r="217" spans="2:11" s="1" customFormat="1" ht="15" customHeight="1">
      <c r="B217" s="357"/>
      <c r="C217" s="293"/>
      <c r="D217" s="293"/>
      <c r="E217" s="293"/>
      <c r="F217" s="314">
        <v>4</v>
      </c>
      <c r="G217" s="352"/>
      <c r="H217" s="421" t="s">
        <v>1846</v>
      </c>
      <c r="I217" s="421"/>
      <c r="J217" s="421"/>
      <c r="K217" s="358"/>
    </row>
    <row r="218" spans="2:11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4"/>
  <sheetViews>
    <sheetView showGridLines="0" workbookViewId="0">
      <selection activeCell="E11" sqref="E11:H1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92</v>
      </c>
      <c r="AZ2" s="110" t="s">
        <v>129</v>
      </c>
      <c r="BA2" s="110" t="s">
        <v>130</v>
      </c>
      <c r="BB2" s="110" t="s">
        <v>131</v>
      </c>
      <c r="BC2" s="110" t="s">
        <v>132</v>
      </c>
      <c r="BD2" s="110" t="s">
        <v>87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  <c r="AZ3" s="110" t="s">
        <v>133</v>
      </c>
      <c r="BA3" s="110" t="s">
        <v>134</v>
      </c>
      <c r="BB3" s="110" t="s">
        <v>131</v>
      </c>
      <c r="BC3" s="110" t="s">
        <v>135</v>
      </c>
      <c r="BD3" s="110" t="s">
        <v>87</v>
      </c>
    </row>
    <row r="4" spans="1:56" s="1" customFormat="1" ht="24.95" customHeight="1">
      <c r="B4" s="22"/>
      <c r="D4" s="113" t="s">
        <v>136</v>
      </c>
      <c r="L4" s="22"/>
      <c r="M4" s="114" t="s">
        <v>10</v>
      </c>
      <c r="AT4" s="19" t="s">
        <v>4</v>
      </c>
      <c r="AZ4" s="110" t="s">
        <v>137</v>
      </c>
      <c r="BA4" s="110" t="s">
        <v>138</v>
      </c>
      <c r="BB4" s="110" t="s">
        <v>131</v>
      </c>
      <c r="BC4" s="110" t="s">
        <v>139</v>
      </c>
      <c r="BD4" s="110" t="s">
        <v>87</v>
      </c>
    </row>
    <row r="5" spans="1:56" s="1" customFormat="1" ht="6.95" customHeight="1">
      <c r="B5" s="22"/>
      <c r="L5" s="22"/>
      <c r="AZ5" s="110" t="s">
        <v>140</v>
      </c>
      <c r="BA5" s="110" t="s">
        <v>141</v>
      </c>
      <c r="BB5" s="110" t="s">
        <v>142</v>
      </c>
      <c r="BC5" s="110" t="s">
        <v>143</v>
      </c>
      <c r="BD5" s="110" t="s">
        <v>87</v>
      </c>
    </row>
    <row r="6" spans="1:56" s="1" customFormat="1" ht="12" customHeight="1">
      <c r="B6" s="22"/>
      <c r="D6" s="115" t="s">
        <v>16</v>
      </c>
      <c r="L6" s="22"/>
      <c r="AZ6" s="110" t="s">
        <v>144</v>
      </c>
      <c r="BA6" s="110" t="s">
        <v>145</v>
      </c>
      <c r="BB6" s="110" t="s">
        <v>142</v>
      </c>
      <c r="BC6" s="110" t="s">
        <v>146</v>
      </c>
      <c r="BD6" s="110" t="s">
        <v>87</v>
      </c>
    </row>
    <row r="7" spans="1:56" s="1" customFormat="1" ht="16.5" customHeight="1">
      <c r="B7" s="22"/>
      <c r="E7" s="406" t="str">
        <f>'Rekapitulace stavby'!K6</f>
        <v>Výstavba vodních nádrží MVN3 a MVN4 v k. ú. Bedřichov u Horní Stropnice</v>
      </c>
      <c r="F7" s="407"/>
      <c r="G7" s="407"/>
      <c r="H7" s="407"/>
      <c r="L7" s="22"/>
      <c r="AZ7" s="110" t="s">
        <v>147</v>
      </c>
      <c r="BA7" s="110" t="s">
        <v>148</v>
      </c>
      <c r="BB7" s="110" t="s">
        <v>142</v>
      </c>
      <c r="BC7" s="110" t="s">
        <v>149</v>
      </c>
      <c r="BD7" s="110" t="s">
        <v>87</v>
      </c>
    </row>
    <row r="8" spans="1:56" s="1" customFormat="1" ht="12" customHeight="1">
      <c r="B8" s="22"/>
      <c r="D8" s="115" t="s">
        <v>150</v>
      </c>
      <c r="L8" s="22"/>
    </row>
    <row r="9" spans="1:56" s="2" customFormat="1" ht="16.5" customHeight="1">
      <c r="A9" s="36"/>
      <c r="B9" s="41"/>
      <c r="C9" s="36"/>
      <c r="D9" s="36"/>
      <c r="E9" s="406" t="s">
        <v>151</v>
      </c>
      <c r="F9" s="408"/>
      <c r="G9" s="408"/>
      <c r="H9" s="408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5" t="s">
        <v>152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09" t="s">
        <v>153</v>
      </c>
      <c r="F11" s="408"/>
      <c r="G11" s="408"/>
      <c r="H11" s="408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86</v>
      </c>
      <c r="G13" s="36"/>
      <c r="H13" s="36"/>
      <c r="I13" s="115" t="s">
        <v>20</v>
      </c>
      <c r="J13" s="105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5" t="s">
        <v>22</v>
      </c>
      <c r="E14" s="36"/>
      <c r="F14" s="105" t="s">
        <v>154</v>
      </c>
      <c r="G14" s="36"/>
      <c r="H14" s="36"/>
      <c r="I14" s="115" t="s">
        <v>24</v>
      </c>
      <c r="J14" s="117" t="str">
        <f>'Rekapitulace stavby'!AN8</f>
        <v>6. 4. 2021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5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29</v>
      </c>
      <c r="F17" s="36"/>
      <c r="G17" s="36"/>
      <c r="H17" s="36"/>
      <c r="I17" s="115" t="s">
        <v>30</v>
      </c>
      <c r="J17" s="105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5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36</v>
      </c>
      <c r="F23" s="36"/>
      <c r="G23" s="36"/>
      <c r="H23" s="36"/>
      <c r="I23" s="115" t="s">
        <v>30</v>
      </c>
      <c r="J23" s="105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30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41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2" t="s">
        <v>21</v>
      </c>
      <c r="F29" s="412"/>
      <c r="G29" s="412"/>
      <c r="H29" s="41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43</v>
      </c>
      <c r="E32" s="36"/>
      <c r="F32" s="36"/>
      <c r="G32" s="36"/>
      <c r="H32" s="36"/>
      <c r="I32" s="36"/>
      <c r="J32" s="123">
        <f>ROUND(J87,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45</v>
      </c>
      <c r="G34" s="36"/>
      <c r="H34" s="36"/>
      <c r="I34" s="124" t="s">
        <v>44</v>
      </c>
      <c r="J34" s="124" t="s">
        <v>46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47</v>
      </c>
      <c r="E35" s="115" t="s">
        <v>48</v>
      </c>
      <c r="F35" s="126">
        <f>ROUND((SUM(BE87:BE193)),  2)</f>
        <v>0</v>
      </c>
      <c r="G35" s="36"/>
      <c r="H35" s="36"/>
      <c r="I35" s="127">
        <v>0.21</v>
      </c>
      <c r="J35" s="126">
        <f>ROUND(((SUM(BE87:BE193))*I35),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49</v>
      </c>
      <c r="F36" s="126">
        <f>ROUND((SUM(BF87:BF193)),  2)</f>
        <v>0</v>
      </c>
      <c r="G36" s="36"/>
      <c r="H36" s="36"/>
      <c r="I36" s="127">
        <v>0.15</v>
      </c>
      <c r="J36" s="126">
        <f>ROUND(((SUM(BF87:BF193))*I36),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50</v>
      </c>
      <c r="F37" s="126">
        <f>ROUND((SUM(BG87:BG193)),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51</v>
      </c>
      <c r="F38" s="126">
        <f>ROUND((SUM(BH87:BH193)),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52</v>
      </c>
      <c r="F39" s="126">
        <f>ROUND((SUM(BI87:BI193)),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53</v>
      </c>
      <c r="E41" s="130"/>
      <c r="F41" s="130"/>
      <c r="G41" s="131" t="s">
        <v>54</v>
      </c>
      <c r="H41" s="132" t="s">
        <v>55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155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Výstavba vodních nádrží MVN3 a MVN4 v k. ú. Bedřichov u Horní Stropnice</v>
      </c>
      <c r="F50" s="414"/>
      <c r="G50" s="414"/>
      <c r="H50" s="414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151</v>
      </c>
      <c r="F52" s="415"/>
      <c r="G52" s="415"/>
      <c r="H52" s="41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152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7" t="str">
        <f>E11</f>
        <v>SO 10.0 - KÁCENÍ STROMŮ A MÝCENÍ NÁLETOVÝCH DŘEVIN</v>
      </c>
      <c r="F54" s="415"/>
      <c r="G54" s="415"/>
      <c r="H54" s="415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ppč. 634</v>
      </c>
      <c r="G56" s="38"/>
      <c r="H56" s="38"/>
      <c r="I56" s="31" t="s">
        <v>24</v>
      </c>
      <c r="J56" s="61" t="str">
        <f>IF(J14="","",J14)</f>
        <v>6. 4. 2021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>SPÚ, KPÚ pro Jihočeský kraj</v>
      </c>
      <c r="G58" s="38"/>
      <c r="H58" s="38"/>
      <c r="I58" s="31" t="s">
        <v>34</v>
      </c>
      <c r="J58" s="34" t="str">
        <f>E23</f>
        <v>VODOPLAN s.r.o.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156</v>
      </c>
      <c r="D61" s="140"/>
      <c r="E61" s="140"/>
      <c r="F61" s="140"/>
      <c r="G61" s="140"/>
      <c r="H61" s="140"/>
      <c r="I61" s="140"/>
      <c r="J61" s="141" t="s">
        <v>157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75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158</v>
      </c>
    </row>
    <row r="64" spans="1:47" s="9" customFormat="1" ht="24.95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J88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160</v>
      </c>
      <c r="E65" s="151"/>
      <c r="F65" s="151"/>
      <c r="G65" s="151"/>
      <c r="H65" s="151"/>
      <c r="I65" s="151"/>
      <c r="J65" s="152">
        <f>J89</f>
        <v>0</v>
      </c>
      <c r="K65" s="99"/>
      <c r="L65" s="153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161</v>
      </c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413" t="str">
        <f>E7</f>
        <v>Výstavba vodních nádrží MVN3 a MVN4 v k. ú. Bedřichov u Horní Stropnice</v>
      </c>
      <c r="F75" s="414"/>
      <c r="G75" s="414"/>
      <c r="H75" s="414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150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413" t="s">
        <v>151</v>
      </c>
      <c r="F77" s="415"/>
      <c r="G77" s="415"/>
      <c r="H77" s="415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152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67" t="str">
        <f>E11</f>
        <v>SO 10.0 - KÁCENÍ STROMŮ A MÝCENÍ NÁLETOVÝCH DŘEVIN</v>
      </c>
      <c r="F79" s="415"/>
      <c r="G79" s="415"/>
      <c r="H79" s="415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22</v>
      </c>
      <c r="D81" s="38"/>
      <c r="E81" s="38"/>
      <c r="F81" s="29" t="str">
        <f>F14</f>
        <v>ppč. 634</v>
      </c>
      <c r="G81" s="38"/>
      <c r="H81" s="38"/>
      <c r="I81" s="31" t="s">
        <v>24</v>
      </c>
      <c r="J81" s="61" t="str">
        <f>IF(J14="","",J14)</f>
        <v>6. 4. 2021</v>
      </c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26</v>
      </c>
      <c r="D83" s="38"/>
      <c r="E83" s="38"/>
      <c r="F83" s="29" t="str">
        <f>E17</f>
        <v>SPÚ, KPÚ pro Jihočeský kraj</v>
      </c>
      <c r="G83" s="38"/>
      <c r="H83" s="38"/>
      <c r="I83" s="31" t="s">
        <v>34</v>
      </c>
      <c r="J83" s="34" t="str">
        <f>E23</f>
        <v>VODOPLAN s.r.o.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32</v>
      </c>
      <c r="D84" s="38"/>
      <c r="E84" s="38"/>
      <c r="F84" s="29" t="str">
        <f>IF(E20="","",E20)</f>
        <v>Vyplň údaj</v>
      </c>
      <c r="G84" s="38"/>
      <c r="H84" s="38"/>
      <c r="I84" s="31" t="s">
        <v>39</v>
      </c>
      <c r="J84" s="34" t="str">
        <f>E26</f>
        <v xml:space="preserve"> 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4"/>
      <c r="B86" s="155"/>
      <c r="C86" s="156" t="s">
        <v>162</v>
      </c>
      <c r="D86" s="157" t="s">
        <v>62</v>
      </c>
      <c r="E86" s="157" t="s">
        <v>58</v>
      </c>
      <c r="F86" s="157" t="s">
        <v>59</v>
      </c>
      <c r="G86" s="157" t="s">
        <v>163</v>
      </c>
      <c r="H86" s="157" t="s">
        <v>164</v>
      </c>
      <c r="I86" s="157" t="s">
        <v>165</v>
      </c>
      <c r="J86" s="157" t="s">
        <v>157</v>
      </c>
      <c r="K86" s="158" t="s">
        <v>166</v>
      </c>
      <c r="L86" s="159"/>
      <c r="M86" s="70" t="s">
        <v>21</v>
      </c>
      <c r="N86" s="71" t="s">
        <v>47</v>
      </c>
      <c r="O86" s="71" t="s">
        <v>167</v>
      </c>
      <c r="P86" s="71" t="s">
        <v>168</v>
      </c>
      <c r="Q86" s="71" t="s">
        <v>169</v>
      </c>
      <c r="R86" s="71" t="s">
        <v>170</v>
      </c>
      <c r="S86" s="71" t="s">
        <v>171</v>
      </c>
      <c r="T86" s="72" t="s">
        <v>172</v>
      </c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</row>
    <row r="87" spans="1:65" s="2" customFormat="1" ht="22.9" customHeight="1">
      <c r="A87" s="36"/>
      <c r="B87" s="37"/>
      <c r="C87" s="77" t="s">
        <v>173</v>
      </c>
      <c r="D87" s="38"/>
      <c r="E87" s="38"/>
      <c r="F87" s="38"/>
      <c r="G87" s="38"/>
      <c r="H87" s="38"/>
      <c r="I87" s="38"/>
      <c r="J87" s="160">
        <f>BK87</f>
        <v>0</v>
      </c>
      <c r="K87" s="38"/>
      <c r="L87" s="41"/>
      <c r="M87" s="73"/>
      <c r="N87" s="161"/>
      <c r="O87" s="74"/>
      <c r="P87" s="162">
        <f>P88</f>
        <v>0</v>
      </c>
      <c r="Q87" s="74"/>
      <c r="R87" s="162">
        <f>R88</f>
        <v>0</v>
      </c>
      <c r="S87" s="74"/>
      <c r="T87" s="163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76</v>
      </c>
      <c r="AU87" s="19" t="s">
        <v>158</v>
      </c>
      <c r="BK87" s="164">
        <f>BK88</f>
        <v>0</v>
      </c>
    </row>
    <row r="88" spans="1:65" s="12" customFormat="1" ht="25.9" customHeight="1">
      <c r="B88" s="165"/>
      <c r="C88" s="166"/>
      <c r="D88" s="167" t="s">
        <v>76</v>
      </c>
      <c r="E88" s="168" t="s">
        <v>174</v>
      </c>
      <c r="F88" s="168" t="s">
        <v>175</v>
      </c>
      <c r="G88" s="166"/>
      <c r="H88" s="166"/>
      <c r="I88" s="169"/>
      <c r="J88" s="170">
        <f>BK88</f>
        <v>0</v>
      </c>
      <c r="K88" s="166"/>
      <c r="L88" s="171"/>
      <c r="M88" s="172"/>
      <c r="N88" s="173"/>
      <c r="O88" s="173"/>
      <c r="P88" s="174">
        <f>P89</f>
        <v>0</v>
      </c>
      <c r="Q88" s="173"/>
      <c r="R88" s="174">
        <f>R89</f>
        <v>0</v>
      </c>
      <c r="S88" s="173"/>
      <c r="T88" s="175">
        <f>T89</f>
        <v>0</v>
      </c>
      <c r="AR88" s="176" t="s">
        <v>84</v>
      </c>
      <c r="AT88" s="177" t="s">
        <v>76</v>
      </c>
      <c r="AU88" s="177" t="s">
        <v>77</v>
      </c>
      <c r="AY88" s="176" t="s">
        <v>176</v>
      </c>
      <c r="BK88" s="178">
        <f>BK89</f>
        <v>0</v>
      </c>
    </row>
    <row r="89" spans="1:65" s="12" customFormat="1" ht="22.9" customHeight="1">
      <c r="B89" s="165"/>
      <c r="C89" s="166"/>
      <c r="D89" s="167" t="s">
        <v>76</v>
      </c>
      <c r="E89" s="179" t="s">
        <v>84</v>
      </c>
      <c r="F89" s="179" t="s">
        <v>177</v>
      </c>
      <c r="G89" s="166"/>
      <c r="H89" s="166"/>
      <c r="I89" s="169"/>
      <c r="J89" s="180">
        <f>BK89</f>
        <v>0</v>
      </c>
      <c r="K89" s="166"/>
      <c r="L89" s="171"/>
      <c r="M89" s="172"/>
      <c r="N89" s="173"/>
      <c r="O89" s="173"/>
      <c r="P89" s="174">
        <f>SUM(P90:P193)</f>
        <v>0</v>
      </c>
      <c r="Q89" s="173"/>
      <c r="R89" s="174">
        <f>SUM(R90:R193)</f>
        <v>0</v>
      </c>
      <c r="S89" s="173"/>
      <c r="T89" s="175">
        <f>SUM(T90:T193)</f>
        <v>0</v>
      </c>
      <c r="AR89" s="176" t="s">
        <v>84</v>
      </c>
      <c r="AT89" s="177" t="s">
        <v>76</v>
      </c>
      <c r="AU89" s="177" t="s">
        <v>84</v>
      </c>
      <c r="AY89" s="176" t="s">
        <v>176</v>
      </c>
      <c r="BK89" s="178">
        <f>SUM(BK90:BK193)</f>
        <v>0</v>
      </c>
    </row>
    <row r="90" spans="1:65" s="2" customFormat="1" ht="24.2" customHeight="1">
      <c r="A90" s="36"/>
      <c r="B90" s="37"/>
      <c r="C90" s="181" t="s">
        <v>84</v>
      </c>
      <c r="D90" s="181" t="s">
        <v>178</v>
      </c>
      <c r="E90" s="182" t="s">
        <v>179</v>
      </c>
      <c r="F90" s="183" t="s">
        <v>180</v>
      </c>
      <c r="G90" s="184" t="s">
        <v>131</v>
      </c>
      <c r="H90" s="185">
        <v>1700</v>
      </c>
      <c r="I90" s="186"/>
      <c r="J90" s="187">
        <f>ROUND(I90*H90,2)</f>
        <v>0</v>
      </c>
      <c r="K90" s="183" t="s">
        <v>181</v>
      </c>
      <c r="L90" s="41"/>
      <c r="M90" s="188" t="s">
        <v>21</v>
      </c>
      <c r="N90" s="189" t="s">
        <v>48</v>
      </c>
      <c r="O90" s="66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182</v>
      </c>
      <c r="AT90" s="192" t="s">
        <v>178</v>
      </c>
      <c r="AU90" s="192" t="s">
        <v>87</v>
      </c>
      <c r="AY90" s="19" t="s">
        <v>176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9" t="s">
        <v>84</v>
      </c>
      <c r="BK90" s="193">
        <f>ROUND(I90*H90,2)</f>
        <v>0</v>
      </c>
      <c r="BL90" s="19" t="s">
        <v>182</v>
      </c>
      <c r="BM90" s="192" t="s">
        <v>183</v>
      </c>
    </row>
    <row r="91" spans="1:65" s="2" customFormat="1" ht="11.25">
      <c r="A91" s="36"/>
      <c r="B91" s="37"/>
      <c r="C91" s="38"/>
      <c r="D91" s="194" t="s">
        <v>184</v>
      </c>
      <c r="E91" s="38"/>
      <c r="F91" s="195" t="s">
        <v>185</v>
      </c>
      <c r="G91" s="38"/>
      <c r="H91" s="38"/>
      <c r="I91" s="196"/>
      <c r="J91" s="38"/>
      <c r="K91" s="38"/>
      <c r="L91" s="41"/>
      <c r="M91" s="197"/>
      <c r="N91" s="198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184</v>
      </c>
      <c r="AU91" s="19" t="s">
        <v>87</v>
      </c>
    </row>
    <row r="92" spans="1:65" s="13" customFormat="1" ht="11.25">
      <c r="B92" s="199"/>
      <c r="C92" s="200"/>
      <c r="D92" s="201" t="s">
        <v>186</v>
      </c>
      <c r="E92" s="202" t="s">
        <v>21</v>
      </c>
      <c r="F92" s="203" t="s">
        <v>187</v>
      </c>
      <c r="G92" s="200"/>
      <c r="H92" s="202" t="s">
        <v>21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186</v>
      </c>
      <c r="AU92" s="209" t="s">
        <v>87</v>
      </c>
      <c r="AV92" s="13" t="s">
        <v>84</v>
      </c>
      <c r="AW92" s="13" t="s">
        <v>38</v>
      </c>
      <c r="AX92" s="13" t="s">
        <v>77</v>
      </c>
      <c r="AY92" s="209" t="s">
        <v>176</v>
      </c>
    </row>
    <row r="93" spans="1:65" s="14" customFormat="1" ht="11.25">
      <c r="B93" s="210"/>
      <c r="C93" s="211"/>
      <c r="D93" s="201" t="s">
        <v>186</v>
      </c>
      <c r="E93" s="212" t="s">
        <v>21</v>
      </c>
      <c r="F93" s="213" t="s">
        <v>133</v>
      </c>
      <c r="G93" s="211"/>
      <c r="H93" s="214">
        <v>800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186</v>
      </c>
      <c r="AU93" s="220" t="s">
        <v>87</v>
      </c>
      <c r="AV93" s="14" t="s">
        <v>87</v>
      </c>
      <c r="AW93" s="14" t="s">
        <v>38</v>
      </c>
      <c r="AX93" s="14" t="s">
        <v>77</v>
      </c>
      <c r="AY93" s="220" t="s">
        <v>176</v>
      </c>
    </row>
    <row r="94" spans="1:65" s="14" customFormat="1" ht="11.25">
      <c r="B94" s="210"/>
      <c r="C94" s="211"/>
      <c r="D94" s="201" t="s">
        <v>186</v>
      </c>
      <c r="E94" s="212" t="s">
        <v>21</v>
      </c>
      <c r="F94" s="213" t="s">
        <v>137</v>
      </c>
      <c r="G94" s="211"/>
      <c r="H94" s="214">
        <v>900</v>
      </c>
      <c r="I94" s="215"/>
      <c r="J94" s="211"/>
      <c r="K94" s="211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186</v>
      </c>
      <c r="AU94" s="220" t="s">
        <v>87</v>
      </c>
      <c r="AV94" s="14" t="s">
        <v>87</v>
      </c>
      <c r="AW94" s="14" t="s">
        <v>38</v>
      </c>
      <c r="AX94" s="14" t="s">
        <v>77</v>
      </c>
      <c r="AY94" s="220" t="s">
        <v>176</v>
      </c>
    </row>
    <row r="95" spans="1:65" s="15" customFormat="1" ht="11.25">
      <c r="B95" s="221"/>
      <c r="C95" s="222"/>
      <c r="D95" s="201" t="s">
        <v>186</v>
      </c>
      <c r="E95" s="223" t="s">
        <v>129</v>
      </c>
      <c r="F95" s="224" t="s">
        <v>188</v>
      </c>
      <c r="G95" s="222"/>
      <c r="H95" s="225">
        <v>1700</v>
      </c>
      <c r="I95" s="226"/>
      <c r="J95" s="222"/>
      <c r="K95" s="222"/>
      <c r="L95" s="227"/>
      <c r="M95" s="228"/>
      <c r="N95" s="229"/>
      <c r="O95" s="229"/>
      <c r="P95" s="229"/>
      <c r="Q95" s="229"/>
      <c r="R95" s="229"/>
      <c r="S95" s="229"/>
      <c r="T95" s="230"/>
      <c r="AT95" s="231" t="s">
        <v>186</v>
      </c>
      <c r="AU95" s="231" t="s">
        <v>87</v>
      </c>
      <c r="AV95" s="15" t="s">
        <v>182</v>
      </c>
      <c r="AW95" s="15" t="s">
        <v>38</v>
      </c>
      <c r="AX95" s="15" t="s">
        <v>84</v>
      </c>
      <c r="AY95" s="231" t="s">
        <v>176</v>
      </c>
    </row>
    <row r="96" spans="1:65" s="14" customFormat="1" ht="11.25">
      <c r="B96" s="210"/>
      <c r="C96" s="211"/>
      <c r="D96" s="201" t="s">
        <v>186</v>
      </c>
      <c r="E96" s="212" t="s">
        <v>133</v>
      </c>
      <c r="F96" s="213" t="s">
        <v>189</v>
      </c>
      <c r="G96" s="211"/>
      <c r="H96" s="214">
        <v>800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186</v>
      </c>
      <c r="AU96" s="220" t="s">
        <v>87</v>
      </c>
      <c r="AV96" s="14" t="s">
        <v>87</v>
      </c>
      <c r="AW96" s="14" t="s">
        <v>38</v>
      </c>
      <c r="AX96" s="14" t="s">
        <v>77</v>
      </c>
      <c r="AY96" s="220" t="s">
        <v>176</v>
      </c>
    </row>
    <row r="97" spans="1:65" s="14" customFormat="1" ht="11.25">
      <c r="B97" s="210"/>
      <c r="C97" s="211"/>
      <c r="D97" s="201" t="s">
        <v>186</v>
      </c>
      <c r="E97" s="212" t="s">
        <v>137</v>
      </c>
      <c r="F97" s="213" t="s">
        <v>190</v>
      </c>
      <c r="G97" s="211"/>
      <c r="H97" s="214">
        <v>900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186</v>
      </c>
      <c r="AU97" s="220" t="s">
        <v>87</v>
      </c>
      <c r="AV97" s="14" t="s">
        <v>87</v>
      </c>
      <c r="AW97" s="14" t="s">
        <v>38</v>
      </c>
      <c r="AX97" s="14" t="s">
        <v>77</v>
      </c>
      <c r="AY97" s="220" t="s">
        <v>176</v>
      </c>
    </row>
    <row r="98" spans="1:65" s="2" customFormat="1" ht="16.5" customHeight="1">
      <c r="A98" s="36"/>
      <c r="B98" s="37"/>
      <c r="C98" s="181" t="s">
        <v>87</v>
      </c>
      <c r="D98" s="181" t="s">
        <v>178</v>
      </c>
      <c r="E98" s="182" t="s">
        <v>191</v>
      </c>
      <c r="F98" s="183" t="s">
        <v>192</v>
      </c>
      <c r="G98" s="184" t="s">
        <v>142</v>
      </c>
      <c r="H98" s="185">
        <v>959</v>
      </c>
      <c r="I98" s="186"/>
      <c r="J98" s="187">
        <f>ROUND(I98*H98,2)</f>
        <v>0</v>
      </c>
      <c r="K98" s="183" t="s">
        <v>21</v>
      </c>
      <c r="L98" s="41"/>
      <c r="M98" s="188" t="s">
        <v>21</v>
      </c>
      <c r="N98" s="189" t="s">
        <v>48</v>
      </c>
      <c r="O98" s="66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182</v>
      </c>
      <c r="AT98" s="192" t="s">
        <v>178</v>
      </c>
      <c r="AU98" s="192" t="s">
        <v>87</v>
      </c>
      <c r="AY98" s="19" t="s">
        <v>176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9" t="s">
        <v>84</v>
      </c>
      <c r="BK98" s="193">
        <f>ROUND(I98*H98,2)</f>
        <v>0</v>
      </c>
      <c r="BL98" s="19" t="s">
        <v>182</v>
      </c>
      <c r="BM98" s="192" t="s">
        <v>193</v>
      </c>
    </row>
    <row r="99" spans="1:65" s="13" customFormat="1" ht="11.25">
      <c r="B99" s="199"/>
      <c r="C99" s="200"/>
      <c r="D99" s="201" t="s">
        <v>186</v>
      </c>
      <c r="E99" s="202" t="s">
        <v>21</v>
      </c>
      <c r="F99" s="203" t="s">
        <v>194</v>
      </c>
      <c r="G99" s="200"/>
      <c r="H99" s="202" t="s">
        <v>21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186</v>
      </c>
      <c r="AU99" s="209" t="s">
        <v>87</v>
      </c>
      <c r="AV99" s="13" t="s">
        <v>84</v>
      </c>
      <c r="AW99" s="13" t="s">
        <v>38</v>
      </c>
      <c r="AX99" s="13" t="s">
        <v>77</v>
      </c>
      <c r="AY99" s="209" t="s">
        <v>176</v>
      </c>
    </row>
    <row r="100" spans="1:65" s="14" customFormat="1" ht="11.25">
      <c r="B100" s="210"/>
      <c r="C100" s="211"/>
      <c r="D100" s="201" t="s">
        <v>186</v>
      </c>
      <c r="E100" s="212" t="s">
        <v>21</v>
      </c>
      <c r="F100" s="213" t="s">
        <v>140</v>
      </c>
      <c r="G100" s="211"/>
      <c r="H100" s="214">
        <v>959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186</v>
      </c>
      <c r="AU100" s="220" t="s">
        <v>87</v>
      </c>
      <c r="AV100" s="14" t="s">
        <v>87</v>
      </c>
      <c r="AW100" s="14" t="s">
        <v>38</v>
      </c>
      <c r="AX100" s="14" t="s">
        <v>77</v>
      </c>
      <c r="AY100" s="220" t="s">
        <v>176</v>
      </c>
    </row>
    <row r="101" spans="1:65" s="15" customFormat="1" ht="11.25">
      <c r="B101" s="221"/>
      <c r="C101" s="222"/>
      <c r="D101" s="201" t="s">
        <v>186</v>
      </c>
      <c r="E101" s="223" t="s">
        <v>21</v>
      </c>
      <c r="F101" s="224" t="s">
        <v>188</v>
      </c>
      <c r="G101" s="222"/>
      <c r="H101" s="225">
        <v>959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186</v>
      </c>
      <c r="AU101" s="231" t="s">
        <v>87</v>
      </c>
      <c r="AV101" s="15" t="s">
        <v>182</v>
      </c>
      <c r="AW101" s="15" t="s">
        <v>38</v>
      </c>
      <c r="AX101" s="15" t="s">
        <v>84</v>
      </c>
      <c r="AY101" s="231" t="s">
        <v>176</v>
      </c>
    </row>
    <row r="102" spans="1:65" s="2" customFormat="1" ht="16.5" customHeight="1">
      <c r="A102" s="36"/>
      <c r="B102" s="37"/>
      <c r="C102" s="181" t="s">
        <v>195</v>
      </c>
      <c r="D102" s="181" t="s">
        <v>178</v>
      </c>
      <c r="E102" s="182" t="s">
        <v>196</v>
      </c>
      <c r="F102" s="183" t="s">
        <v>197</v>
      </c>
      <c r="G102" s="184" t="s">
        <v>142</v>
      </c>
      <c r="H102" s="185">
        <v>71</v>
      </c>
      <c r="I102" s="186"/>
      <c r="J102" s="187">
        <f>ROUND(I102*H102,2)</f>
        <v>0</v>
      </c>
      <c r="K102" s="183" t="s">
        <v>21</v>
      </c>
      <c r="L102" s="41"/>
      <c r="M102" s="188" t="s">
        <v>21</v>
      </c>
      <c r="N102" s="189" t="s">
        <v>48</v>
      </c>
      <c r="O102" s="66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182</v>
      </c>
      <c r="AT102" s="192" t="s">
        <v>178</v>
      </c>
      <c r="AU102" s="192" t="s">
        <v>87</v>
      </c>
      <c r="AY102" s="19" t="s">
        <v>176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9" t="s">
        <v>84</v>
      </c>
      <c r="BK102" s="193">
        <f>ROUND(I102*H102,2)</f>
        <v>0</v>
      </c>
      <c r="BL102" s="19" t="s">
        <v>182</v>
      </c>
      <c r="BM102" s="192" t="s">
        <v>198</v>
      </c>
    </row>
    <row r="103" spans="1:65" s="13" customFormat="1" ht="11.25">
      <c r="B103" s="199"/>
      <c r="C103" s="200"/>
      <c r="D103" s="201" t="s">
        <v>186</v>
      </c>
      <c r="E103" s="202" t="s">
        <v>21</v>
      </c>
      <c r="F103" s="203" t="s">
        <v>194</v>
      </c>
      <c r="G103" s="200"/>
      <c r="H103" s="202" t="s">
        <v>21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186</v>
      </c>
      <c r="AU103" s="209" t="s">
        <v>87</v>
      </c>
      <c r="AV103" s="13" t="s">
        <v>84</v>
      </c>
      <c r="AW103" s="13" t="s">
        <v>38</v>
      </c>
      <c r="AX103" s="13" t="s">
        <v>77</v>
      </c>
      <c r="AY103" s="209" t="s">
        <v>176</v>
      </c>
    </row>
    <row r="104" spans="1:65" s="14" customFormat="1" ht="11.25">
      <c r="B104" s="210"/>
      <c r="C104" s="211"/>
      <c r="D104" s="201" t="s">
        <v>186</v>
      </c>
      <c r="E104" s="212" t="s">
        <v>21</v>
      </c>
      <c r="F104" s="213" t="s">
        <v>144</v>
      </c>
      <c r="G104" s="211"/>
      <c r="H104" s="214">
        <v>71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186</v>
      </c>
      <c r="AU104" s="220" t="s">
        <v>87</v>
      </c>
      <c r="AV104" s="14" t="s">
        <v>87</v>
      </c>
      <c r="AW104" s="14" t="s">
        <v>38</v>
      </c>
      <c r="AX104" s="14" t="s">
        <v>77</v>
      </c>
      <c r="AY104" s="220" t="s">
        <v>176</v>
      </c>
    </row>
    <row r="105" spans="1:65" s="15" customFormat="1" ht="11.25">
      <c r="B105" s="221"/>
      <c r="C105" s="222"/>
      <c r="D105" s="201" t="s">
        <v>186</v>
      </c>
      <c r="E105" s="223" t="s">
        <v>21</v>
      </c>
      <c r="F105" s="224" t="s">
        <v>188</v>
      </c>
      <c r="G105" s="222"/>
      <c r="H105" s="225">
        <v>71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186</v>
      </c>
      <c r="AU105" s="231" t="s">
        <v>87</v>
      </c>
      <c r="AV105" s="15" t="s">
        <v>182</v>
      </c>
      <c r="AW105" s="15" t="s">
        <v>38</v>
      </c>
      <c r="AX105" s="15" t="s">
        <v>84</v>
      </c>
      <c r="AY105" s="231" t="s">
        <v>176</v>
      </c>
    </row>
    <row r="106" spans="1:65" s="2" customFormat="1" ht="16.5" customHeight="1">
      <c r="A106" s="36"/>
      <c r="B106" s="37"/>
      <c r="C106" s="181" t="s">
        <v>182</v>
      </c>
      <c r="D106" s="181" t="s">
        <v>178</v>
      </c>
      <c r="E106" s="182" t="s">
        <v>199</v>
      </c>
      <c r="F106" s="183" t="s">
        <v>200</v>
      </c>
      <c r="G106" s="184" t="s">
        <v>142</v>
      </c>
      <c r="H106" s="185">
        <v>5</v>
      </c>
      <c r="I106" s="186"/>
      <c r="J106" s="187">
        <f>ROUND(I106*H106,2)</f>
        <v>0</v>
      </c>
      <c r="K106" s="183" t="s">
        <v>21</v>
      </c>
      <c r="L106" s="41"/>
      <c r="M106" s="188" t="s">
        <v>21</v>
      </c>
      <c r="N106" s="189" t="s">
        <v>48</v>
      </c>
      <c r="O106" s="66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2" t="s">
        <v>182</v>
      </c>
      <c r="AT106" s="192" t="s">
        <v>178</v>
      </c>
      <c r="AU106" s="192" t="s">
        <v>87</v>
      </c>
      <c r="AY106" s="19" t="s">
        <v>176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9" t="s">
        <v>84</v>
      </c>
      <c r="BK106" s="193">
        <f>ROUND(I106*H106,2)</f>
        <v>0</v>
      </c>
      <c r="BL106" s="19" t="s">
        <v>182</v>
      </c>
      <c r="BM106" s="192" t="s">
        <v>201</v>
      </c>
    </row>
    <row r="107" spans="1:65" s="13" customFormat="1" ht="11.25">
      <c r="B107" s="199"/>
      <c r="C107" s="200"/>
      <c r="D107" s="201" t="s">
        <v>186</v>
      </c>
      <c r="E107" s="202" t="s">
        <v>21</v>
      </c>
      <c r="F107" s="203" t="s">
        <v>194</v>
      </c>
      <c r="G107" s="200"/>
      <c r="H107" s="202" t="s">
        <v>21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186</v>
      </c>
      <c r="AU107" s="209" t="s">
        <v>87</v>
      </c>
      <c r="AV107" s="13" t="s">
        <v>84</v>
      </c>
      <c r="AW107" s="13" t="s">
        <v>38</v>
      </c>
      <c r="AX107" s="13" t="s">
        <v>77</v>
      </c>
      <c r="AY107" s="209" t="s">
        <v>176</v>
      </c>
    </row>
    <row r="108" spans="1:65" s="14" customFormat="1" ht="11.25">
      <c r="B108" s="210"/>
      <c r="C108" s="211"/>
      <c r="D108" s="201" t="s">
        <v>186</v>
      </c>
      <c r="E108" s="212" t="s">
        <v>21</v>
      </c>
      <c r="F108" s="213" t="s">
        <v>147</v>
      </c>
      <c r="G108" s="211"/>
      <c r="H108" s="214">
        <v>5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186</v>
      </c>
      <c r="AU108" s="220" t="s">
        <v>87</v>
      </c>
      <c r="AV108" s="14" t="s">
        <v>87</v>
      </c>
      <c r="AW108" s="14" t="s">
        <v>38</v>
      </c>
      <c r="AX108" s="14" t="s">
        <v>77</v>
      </c>
      <c r="AY108" s="220" t="s">
        <v>176</v>
      </c>
    </row>
    <row r="109" spans="1:65" s="15" customFormat="1" ht="11.25">
      <c r="B109" s="221"/>
      <c r="C109" s="222"/>
      <c r="D109" s="201" t="s">
        <v>186</v>
      </c>
      <c r="E109" s="223" t="s">
        <v>21</v>
      </c>
      <c r="F109" s="224" t="s">
        <v>188</v>
      </c>
      <c r="G109" s="222"/>
      <c r="H109" s="225">
        <v>5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AT109" s="231" t="s">
        <v>186</v>
      </c>
      <c r="AU109" s="231" t="s">
        <v>87</v>
      </c>
      <c r="AV109" s="15" t="s">
        <v>182</v>
      </c>
      <c r="AW109" s="15" t="s">
        <v>38</v>
      </c>
      <c r="AX109" s="15" t="s">
        <v>84</v>
      </c>
      <c r="AY109" s="231" t="s">
        <v>176</v>
      </c>
    </row>
    <row r="110" spans="1:65" s="2" customFormat="1" ht="21.75" customHeight="1">
      <c r="A110" s="36"/>
      <c r="B110" s="37"/>
      <c r="C110" s="181" t="s">
        <v>149</v>
      </c>
      <c r="D110" s="181" t="s">
        <v>178</v>
      </c>
      <c r="E110" s="182" t="s">
        <v>202</v>
      </c>
      <c r="F110" s="183" t="s">
        <v>203</v>
      </c>
      <c r="G110" s="184" t="s">
        <v>142</v>
      </c>
      <c r="H110" s="185">
        <v>959</v>
      </c>
      <c r="I110" s="186"/>
      <c r="J110" s="187">
        <f>ROUND(I110*H110,2)</f>
        <v>0</v>
      </c>
      <c r="K110" s="183" t="s">
        <v>181</v>
      </c>
      <c r="L110" s="41"/>
      <c r="M110" s="188" t="s">
        <v>21</v>
      </c>
      <c r="N110" s="189" t="s">
        <v>48</v>
      </c>
      <c r="O110" s="66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182</v>
      </c>
      <c r="AT110" s="192" t="s">
        <v>178</v>
      </c>
      <c r="AU110" s="192" t="s">
        <v>87</v>
      </c>
      <c r="AY110" s="19" t="s">
        <v>176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" t="s">
        <v>84</v>
      </c>
      <c r="BK110" s="193">
        <f>ROUND(I110*H110,2)</f>
        <v>0</v>
      </c>
      <c r="BL110" s="19" t="s">
        <v>182</v>
      </c>
      <c r="BM110" s="192" t="s">
        <v>204</v>
      </c>
    </row>
    <row r="111" spans="1:65" s="2" customFormat="1" ht="11.25">
      <c r="A111" s="36"/>
      <c r="B111" s="37"/>
      <c r="C111" s="38"/>
      <c r="D111" s="194" t="s">
        <v>184</v>
      </c>
      <c r="E111" s="38"/>
      <c r="F111" s="195" t="s">
        <v>205</v>
      </c>
      <c r="G111" s="38"/>
      <c r="H111" s="38"/>
      <c r="I111" s="196"/>
      <c r="J111" s="38"/>
      <c r="K111" s="38"/>
      <c r="L111" s="41"/>
      <c r="M111" s="197"/>
      <c r="N111" s="198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184</v>
      </c>
      <c r="AU111" s="19" t="s">
        <v>87</v>
      </c>
    </row>
    <row r="112" spans="1:65" s="13" customFormat="1" ht="11.25">
      <c r="B112" s="199"/>
      <c r="C112" s="200"/>
      <c r="D112" s="201" t="s">
        <v>186</v>
      </c>
      <c r="E112" s="202" t="s">
        <v>21</v>
      </c>
      <c r="F112" s="203" t="s">
        <v>206</v>
      </c>
      <c r="G112" s="200"/>
      <c r="H112" s="202" t="s">
        <v>21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186</v>
      </c>
      <c r="AU112" s="209" t="s">
        <v>87</v>
      </c>
      <c r="AV112" s="13" t="s">
        <v>84</v>
      </c>
      <c r="AW112" s="13" t="s">
        <v>38</v>
      </c>
      <c r="AX112" s="13" t="s">
        <v>77</v>
      </c>
      <c r="AY112" s="209" t="s">
        <v>176</v>
      </c>
    </row>
    <row r="113" spans="1:65" s="13" customFormat="1" ht="11.25">
      <c r="B113" s="199"/>
      <c r="C113" s="200"/>
      <c r="D113" s="201" t="s">
        <v>186</v>
      </c>
      <c r="E113" s="202" t="s">
        <v>21</v>
      </c>
      <c r="F113" s="203" t="s">
        <v>207</v>
      </c>
      <c r="G113" s="200"/>
      <c r="H113" s="202" t="s">
        <v>21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186</v>
      </c>
      <c r="AU113" s="209" t="s">
        <v>87</v>
      </c>
      <c r="AV113" s="13" t="s">
        <v>84</v>
      </c>
      <c r="AW113" s="13" t="s">
        <v>38</v>
      </c>
      <c r="AX113" s="13" t="s">
        <v>77</v>
      </c>
      <c r="AY113" s="209" t="s">
        <v>176</v>
      </c>
    </row>
    <row r="114" spans="1:65" s="14" customFormat="1" ht="11.25">
      <c r="B114" s="210"/>
      <c r="C114" s="211"/>
      <c r="D114" s="201" t="s">
        <v>186</v>
      </c>
      <c r="E114" s="212" t="s">
        <v>21</v>
      </c>
      <c r="F114" s="213" t="s">
        <v>208</v>
      </c>
      <c r="G114" s="211"/>
      <c r="H114" s="214">
        <v>850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186</v>
      </c>
      <c r="AU114" s="220" t="s">
        <v>87</v>
      </c>
      <c r="AV114" s="14" t="s">
        <v>87</v>
      </c>
      <c r="AW114" s="14" t="s">
        <v>38</v>
      </c>
      <c r="AX114" s="14" t="s">
        <v>77</v>
      </c>
      <c r="AY114" s="220" t="s">
        <v>176</v>
      </c>
    </row>
    <row r="115" spans="1:65" s="13" customFormat="1" ht="11.25">
      <c r="B115" s="199"/>
      <c r="C115" s="200"/>
      <c r="D115" s="201" t="s">
        <v>186</v>
      </c>
      <c r="E115" s="202" t="s">
        <v>21</v>
      </c>
      <c r="F115" s="203" t="s">
        <v>209</v>
      </c>
      <c r="G115" s="200"/>
      <c r="H115" s="202" t="s">
        <v>21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186</v>
      </c>
      <c r="AU115" s="209" t="s">
        <v>87</v>
      </c>
      <c r="AV115" s="13" t="s">
        <v>84</v>
      </c>
      <c r="AW115" s="13" t="s">
        <v>38</v>
      </c>
      <c r="AX115" s="13" t="s">
        <v>77</v>
      </c>
      <c r="AY115" s="209" t="s">
        <v>176</v>
      </c>
    </row>
    <row r="116" spans="1:65" s="14" customFormat="1" ht="11.25">
      <c r="B116" s="210"/>
      <c r="C116" s="211"/>
      <c r="D116" s="201" t="s">
        <v>186</v>
      </c>
      <c r="E116" s="212" t="s">
        <v>21</v>
      </c>
      <c r="F116" s="213" t="s">
        <v>84</v>
      </c>
      <c r="G116" s="211"/>
      <c r="H116" s="214">
        <v>1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186</v>
      </c>
      <c r="AU116" s="220" t="s">
        <v>87</v>
      </c>
      <c r="AV116" s="14" t="s">
        <v>87</v>
      </c>
      <c r="AW116" s="14" t="s">
        <v>38</v>
      </c>
      <c r="AX116" s="14" t="s">
        <v>77</v>
      </c>
      <c r="AY116" s="220" t="s">
        <v>176</v>
      </c>
    </row>
    <row r="117" spans="1:65" s="13" customFormat="1" ht="11.25">
      <c r="B117" s="199"/>
      <c r="C117" s="200"/>
      <c r="D117" s="201" t="s">
        <v>186</v>
      </c>
      <c r="E117" s="202" t="s">
        <v>21</v>
      </c>
      <c r="F117" s="203" t="s">
        <v>210</v>
      </c>
      <c r="G117" s="200"/>
      <c r="H117" s="202" t="s">
        <v>21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186</v>
      </c>
      <c r="AU117" s="209" t="s">
        <v>87</v>
      </c>
      <c r="AV117" s="13" t="s">
        <v>84</v>
      </c>
      <c r="AW117" s="13" t="s">
        <v>38</v>
      </c>
      <c r="AX117" s="13" t="s">
        <v>77</v>
      </c>
      <c r="AY117" s="209" t="s">
        <v>176</v>
      </c>
    </row>
    <row r="118" spans="1:65" s="14" customFormat="1" ht="11.25">
      <c r="B118" s="210"/>
      <c r="C118" s="211"/>
      <c r="D118" s="201" t="s">
        <v>186</v>
      </c>
      <c r="E118" s="212" t="s">
        <v>21</v>
      </c>
      <c r="F118" s="213" t="s">
        <v>211</v>
      </c>
      <c r="G118" s="211"/>
      <c r="H118" s="214">
        <v>48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186</v>
      </c>
      <c r="AU118" s="220" t="s">
        <v>87</v>
      </c>
      <c r="AV118" s="14" t="s">
        <v>87</v>
      </c>
      <c r="AW118" s="14" t="s">
        <v>38</v>
      </c>
      <c r="AX118" s="14" t="s">
        <v>77</v>
      </c>
      <c r="AY118" s="220" t="s">
        <v>176</v>
      </c>
    </row>
    <row r="119" spans="1:65" s="13" customFormat="1" ht="11.25">
      <c r="B119" s="199"/>
      <c r="C119" s="200"/>
      <c r="D119" s="201" t="s">
        <v>186</v>
      </c>
      <c r="E119" s="202" t="s">
        <v>21</v>
      </c>
      <c r="F119" s="203" t="s">
        <v>212</v>
      </c>
      <c r="G119" s="200"/>
      <c r="H119" s="202" t="s">
        <v>21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186</v>
      </c>
      <c r="AU119" s="209" t="s">
        <v>87</v>
      </c>
      <c r="AV119" s="13" t="s">
        <v>84</v>
      </c>
      <c r="AW119" s="13" t="s">
        <v>38</v>
      </c>
      <c r="AX119" s="13" t="s">
        <v>77</v>
      </c>
      <c r="AY119" s="209" t="s">
        <v>176</v>
      </c>
    </row>
    <row r="120" spans="1:65" s="14" customFormat="1" ht="11.25">
      <c r="B120" s="210"/>
      <c r="C120" s="211"/>
      <c r="D120" s="201" t="s">
        <v>186</v>
      </c>
      <c r="E120" s="212" t="s">
        <v>21</v>
      </c>
      <c r="F120" s="213" t="s">
        <v>8</v>
      </c>
      <c r="G120" s="211"/>
      <c r="H120" s="214">
        <v>15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186</v>
      </c>
      <c r="AU120" s="220" t="s">
        <v>87</v>
      </c>
      <c r="AV120" s="14" t="s">
        <v>87</v>
      </c>
      <c r="AW120" s="14" t="s">
        <v>38</v>
      </c>
      <c r="AX120" s="14" t="s">
        <v>77</v>
      </c>
      <c r="AY120" s="220" t="s">
        <v>176</v>
      </c>
    </row>
    <row r="121" spans="1:65" s="13" customFormat="1" ht="11.25">
      <c r="B121" s="199"/>
      <c r="C121" s="200"/>
      <c r="D121" s="201" t="s">
        <v>186</v>
      </c>
      <c r="E121" s="202" t="s">
        <v>21</v>
      </c>
      <c r="F121" s="203" t="s">
        <v>213</v>
      </c>
      <c r="G121" s="200"/>
      <c r="H121" s="202" t="s">
        <v>21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186</v>
      </c>
      <c r="AU121" s="209" t="s">
        <v>87</v>
      </c>
      <c r="AV121" s="13" t="s">
        <v>84</v>
      </c>
      <c r="AW121" s="13" t="s">
        <v>38</v>
      </c>
      <c r="AX121" s="13" t="s">
        <v>77</v>
      </c>
      <c r="AY121" s="209" t="s">
        <v>176</v>
      </c>
    </row>
    <row r="122" spans="1:65" s="14" customFormat="1" ht="11.25">
      <c r="B122" s="210"/>
      <c r="C122" s="211"/>
      <c r="D122" s="201" t="s">
        <v>186</v>
      </c>
      <c r="E122" s="212" t="s">
        <v>21</v>
      </c>
      <c r="F122" s="213" t="s">
        <v>214</v>
      </c>
      <c r="G122" s="211"/>
      <c r="H122" s="214">
        <v>45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186</v>
      </c>
      <c r="AU122" s="220" t="s">
        <v>87</v>
      </c>
      <c r="AV122" s="14" t="s">
        <v>87</v>
      </c>
      <c r="AW122" s="14" t="s">
        <v>38</v>
      </c>
      <c r="AX122" s="14" t="s">
        <v>77</v>
      </c>
      <c r="AY122" s="220" t="s">
        <v>176</v>
      </c>
    </row>
    <row r="123" spans="1:65" s="15" customFormat="1" ht="11.25">
      <c r="B123" s="221"/>
      <c r="C123" s="222"/>
      <c r="D123" s="201" t="s">
        <v>186</v>
      </c>
      <c r="E123" s="223" t="s">
        <v>140</v>
      </c>
      <c r="F123" s="224" t="s">
        <v>188</v>
      </c>
      <c r="G123" s="222"/>
      <c r="H123" s="225">
        <v>959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186</v>
      </c>
      <c r="AU123" s="231" t="s">
        <v>87</v>
      </c>
      <c r="AV123" s="15" t="s">
        <v>182</v>
      </c>
      <c r="AW123" s="15" t="s">
        <v>38</v>
      </c>
      <c r="AX123" s="15" t="s">
        <v>84</v>
      </c>
      <c r="AY123" s="231" t="s">
        <v>176</v>
      </c>
    </row>
    <row r="124" spans="1:65" s="2" customFormat="1" ht="21.75" customHeight="1">
      <c r="A124" s="36"/>
      <c r="B124" s="37"/>
      <c r="C124" s="181" t="s">
        <v>215</v>
      </c>
      <c r="D124" s="181" t="s">
        <v>178</v>
      </c>
      <c r="E124" s="182" t="s">
        <v>216</v>
      </c>
      <c r="F124" s="183" t="s">
        <v>217</v>
      </c>
      <c r="G124" s="184" t="s">
        <v>142</v>
      </c>
      <c r="H124" s="185">
        <v>71</v>
      </c>
      <c r="I124" s="186"/>
      <c r="J124" s="187">
        <f>ROUND(I124*H124,2)</f>
        <v>0</v>
      </c>
      <c r="K124" s="183" t="s">
        <v>181</v>
      </c>
      <c r="L124" s="41"/>
      <c r="M124" s="188" t="s">
        <v>21</v>
      </c>
      <c r="N124" s="189" t="s">
        <v>48</v>
      </c>
      <c r="O124" s="66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182</v>
      </c>
      <c r="AT124" s="192" t="s">
        <v>178</v>
      </c>
      <c r="AU124" s="192" t="s">
        <v>87</v>
      </c>
      <c r="AY124" s="19" t="s">
        <v>176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" t="s">
        <v>84</v>
      </c>
      <c r="BK124" s="193">
        <f>ROUND(I124*H124,2)</f>
        <v>0</v>
      </c>
      <c r="BL124" s="19" t="s">
        <v>182</v>
      </c>
      <c r="BM124" s="192" t="s">
        <v>218</v>
      </c>
    </row>
    <row r="125" spans="1:65" s="2" customFormat="1" ht="11.25">
      <c r="A125" s="36"/>
      <c r="B125" s="37"/>
      <c r="C125" s="38"/>
      <c r="D125" s="194" t="s">
        <v>184</v>
      </c>
      <c r="E125" s="38"/>
      <c r="F125" s="195" t="s">
        <v>219</v>
      </c>
      <c r="G125" s="38"/>
      <c r="H125" s="38"/>
      <c r="I125" s="196"/>
      <c r="J125" s="38"/>
      <c r="K125" s="38"/>
      <c r="L125" s="41"/>
      <c r="M125" s="197"/>
      <c r="N125" s="198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184</v>
      </c>
      <c r="AU125" s="19" t="s">
        <v>87</v>
      </c>
    </row>
    <row r="126" spans="1:65" s="13" customFormat="1" ht="11.25">
      <c r="B126" s="199"/>
      <c r="C126" s="200"/>
      <c r="D126" s="201" t="s">
        <v>186</v>
      </c>
      <c r="E126" s="202" t="s">
        <v>21</v>
      </c>
      <c r="F126" s="203" t="s">
        <v>206</v>
      </c>
      <c r="G126" s="200"/>
      <c r="H126" s="202" t="s">
        <v>21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186</v>
      </c>
      <c r="AU126" s="209" t="s">
        <v>87</v>
      </c>
      <c r="AV126" s="13" t="s">
        <v>84</v>
      </c>
      <c r="AW126" s="13" t="s">
        <v>38</v>
      </c>
      <c r="AX126" s="13" t="s">
        <v>77</v>
      </c>
      <c r="AY126" s="209" t="s">
        <v>176</v>
      </c>
    </row>
    <row r="127" spans="1:65" s="13" customFormat="1" ht="11.25">
      <c r="B127" s="199"/>
      <c r="C127" s="200"/>
      <c r="D127" s="201" t="s">
        <v>186</v>
      </c>
      <c r="E127" s="202" t="s">
        <v>21</v>
      </c>
      <c r="F127" s="203" t="s">
        <v>210</v>
      </c>
      <c r="G127" s="200"/>
      <c r="H127" s="202" t="s">
        <v>21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186</v>
      </c>
      <c r="AU127" s="209" t="s">
        <v>87</v>
      </c>
      <c r="AV127" s="13" t="s">
        <v>84</v>
      </c>
      <c r="AW127" s="13" t="s">
        <v>38</v>
      </c>
      <c r="AX127" s="13" t="s">
        <v>77</v>
      </c>
      <c r="AY127" s="209" t="s">
        <v>176</v>
      </c>
    </row>
    <row r="128" spans="1:65" s="14" customFormat="1" ht="11.25">
      <c r="B128" s="210"/>
      <c r="C128" s="211"/>
      <c r="D128" s="201" t="s">
        <v>186</v>
      </c>
      <c r="E128" s="212" t="s">
        <v>21</v>
      </c>
      <c r="F128" s="213" t="s">
        <v>220</v>
      </c>
      <c r="G128" s="211"/>
      <c r="H128" s="214">
        <v>16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186</v>
      </c>
      <c r="AU128" s="220" t="s">
        <v>87</v>
      </c>
      <c r="AV128" s="14" t="s">
        <v>87</v>
      </c>
      <c r="AW128" s="14" t="s">
        <v>38</v>
      </c>
      <c r="AX128" s="14" t="s">
        <v>77</v>
      </c>
      <c r="AY128" s="220" t="s">
        <v>176</v>
      </c>
    </row>
    <row r="129" spans="1:65" s="13" customFormat="1" ht="11.25">
      <c r="B129" s="199"/>
      <c r="C129" s="200"/>
      <c r="D129" s="201" t="s">
        <v>186</v>
      </c>
      <c r="E129" s="202" t="s">
        <v>21</v>
      </c>
      <c r="F129" s="203" t="s">
        <v>212</v>
      </c>
      <c r="G129" s="200"/>
      <c r="H129" s="202" t="s">
        <v>21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186</v>
      </c>
      <c r="AU129" s="209" t="s">
        <v>87</v>
      </c>
      <c r="AV129" s="13" t="s">
        <v>84</v>
      </c>
      <c r="AW129" s="13" t="s">
        <v>38</v>
      </c>
      <c r="AX129" s="13" t="s">
        <v>77</v>
      </c>
      <c r="AY129" s="209" t="s">
        <v>176</v>
      </c>
    </row>
    <row r="130" spans="1:65" s="14" customFormat="1" ht="11.25">
      <c r="B130" s="210"/>
      <c r="C130" s="211"/>
      <c r="D130" s="201" t="s">
        <v>186</v>
      </c>
      <c r="E130" s="212" t="s">
        <v>21</v>
      </c>
      <c r="F130" s="213" t="s">
        <v>221</v>
      </c>
      <c r="G130" s="211"/>
      <c r="H130" s="214">
        <v>8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186</v>
      </c>
      <c r="AU130" s="220" t="s">
        <v>87</v>
      </c>
      <c r="AV130" s="14" t="s">
        <v>87</v>
      </c>
      <c r="AW130" s="14" t="s">
        <v>38</v>
      </c>
      <c r="AX130" s="14" t="s">
        <v>77</v>
      </c>
      <c r="AY130" s="220" t="s">
        <v>176</v>
      </c>
    </row>
    <row r="131" spans="1:65" s="13" customFormat="1" ht="11.25">
      <c r="B131" s="199"/>
      <c r="C131" s="200"/>
      <c r="D131" s="201" t="s">
        <v>186</v>
      </c>
      <c r="E131" s="202" t="s">
        <v>21</v>
      </c>
      <c r="F131" s="203" t="s">
        <v>213</v>
      </c>
      <c r="G131" s="200"/>
      <c r="H131" s="202" t="s">
        <v>21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186</v>
      </c>
      <c r="AU131" s="209" t="s">
        <v>87</v>
      </c>
      <c r="AV131" s="13" t="s">
        <v>84</v>
      </c>
      <c r="AW131" s="13" t="s">
        <v>38</v>
      </c>
      <c r="AX131" s="13" t="s">
        <v>77</v>
      </c>
      <c r="AY131" s="209" t="s">
        <v>176</v>
      </c>
    </row>
    <row r="132" spans="1:65" s="14" customFormat="1" ht="11.25">
      <c r="B132" s="210"/>
      <c r="C132" s="211"/>
      <c r="D132" s="201" t="s">
        <v>186</v>
      </c>
      <c r="E132" s="212" t="s">
        <v>21</v>
      </c>
      <c r="F132" s="213" t="s">
        <v>222</v>
      </c>
      <c r="G132" s="211"/>
      <c r="H132" s="214">
        <v>47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186</v>
      </c>
      <c r="AU132" s="220" t="s">
        <v>87</v>
      </c>
      <c r="AV132" s="14" t="s">
        <v>87</v>
      </c>
      <c r="AW132" s="14" t="s">
        <v>38</v>
      </c>
      <c r="AX132" s="14" t="s">
        <v>77</v>
      </c>
      <c r="AY132" s="220" t="s">
        <v>176</v>
      </c>
    </row>
    <row r="133" spans="1:65" s="15" customFormat="1" ht="11.25">
      <c r="B133" s="221"/>
      <c r="C133" s="222"/>
      <c r="D133" s="201" t="s">
        <v>186</v>
      </c>
      <c r="E133" s="223" t="s">
        <v>144</v>
      </c>
      <c r="F133" s="224" t="s">
        <v>188</v>
      </c>
      <c r="G133" s="222"/>
      <c r="H133" s="225">
        <v>71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186</v>
      </c>
      <c r="AU133" s="231" t="s">
        <v>87</v>
      </c>
      <c r="AV133" s="15" t="s">
        <v>182</v>
      </c>
      <c r="AW133" s="15" t="s">
        <v>4</v>
      </c>
      <c r="AX133" s="15" t="s">
        <v>84</v>
      </c>
      <c r="AY133" s="231" t="s">
        <v>176</v>
      </c>
    </row>
    <row r="134" spans="1:65" s="2" customFormat="1" ht="21.75" customHeight="1">
      <c r="A134" s="36"/>
      <c r="B134" s="37"/>
      <c r="C134" s="181" t="s">
        <v>223</v>
      </c>
      <c r="D134" s="181" t="s">
        <v>178</v>
      </c>
      <c r="E134" s="182" t="s">
        <v>224</v>
      </c>
      <c r="F134" s="183" t="s">
        <v>225</v>
      </c>
      <c r="G134" s="184" t="s">
        <v>142</v>
      </c>
      <c r="H134" s="185">
        <v>5</v>
      </c>
      <c r="I134" s="186"/>
      <c r="J134" s="187">
        <f>ROUND(I134*H134,2)</f>
        <v>0</v>
      </c>
      <c r="K134" s="183" t="s">
        <v>181</v>
      </c>
      <c r="L134" s="41"/>
      <c r="M134" s="188" t="s">
        <v>21</v>
      </c>
      <c r="N134" s="189" t="s">
        <v>48</v>
      </c>
      <c r="O134" s="66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182</v>
      </c>
      <c r="AT134" s="192" t="s">
        <v>178</v>
      </c>
      <c r="AU134" s="192" t="s">
        <v>87</v>
      </c>
      <c r="AY134" s="19" t="s">
        <v>176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9" t="s">
        <v>84</v>
      </c>
      <c r="BK134" s="193">
        <f>ROUND(I134*H134,2)</f>
        <v>0</v>
      </c>
      <c r="BL134" s="19" t="s">
        <v>182</v>
      </c>
      <c r="BM134" s="192" t="s">
        <v>226</v>
      </c>
    </row>
    <row r="135" spans="1:65" s="2" customFormat="1" ht="11.25">
      <c r="A135" s="36"/>
      <c r="B135" s="37"/>
      <c r="C135" s="38"/>
      <c r="D135" s="194" t="s">
        <v>184</v>
      </c>
      <c r="E135" s="38"/>
      <c r="F135" s="195" t="s">
        <v>227</v>
      </c>
      <c r="G135" s="38"/>
      <c r="H135" s="38"/>
      <c r="I135" s="196"/>
      <c r="J135" s="38"/>
      <c r="K135" s="38"/>
      <c r="L135" s="41"/>
      <c r="M135" s="197"/>
      <c r="N135" s="198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184</v>
      </c>
      <c r="AU135" s="19" t="s">
        <v>87</v>
      </c>
    </row>
    <row r="136" spans="1:65" s="13" customFormat="1" ht="11.25">
      <c r="B136" s="199"/>
      <c r="C136" s="200"/>
      <c r="D136" s="201" t="s">
        <v>186</v>
      </c>
      <c r="E136" s="202" t="s">
        <v>21</v>
      </c>
      <c r="F136" s="203" t="s">
        <v>206</v>
      </c>
      <c r="G136" s="200"/>
      <c r="H136" s="202" t="s">
        <v>21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186</v>
      </c>
      <c r="AU136" s="209" t="s">
        <v>87</v>
      </c>
      <c r="AV136" s="13" t="s">
        <v>84</v>
      </c>
      <c r="AW136" s="13" t="s">
        <v>38</v>
      </c>
      <c r="AX136" s="13" t="s">
        <v>77</v>
      </c>
      <c r="AY136" s="209" t="s">
        <v>176</v>
      </c>
    </row>
    <row r="137" spans="1:65" s="13" customFormat="1" ht="11.25">
      <c r="B137" s="199"/>
      <c r="C137" s="200"/>
      <c r="D137" s="201" t="s">
        <v>186</v>
      </c>
      <c r="E137" s="202" t="s">
        <v>21</v>
      </c>
      <c r="F137" s="203" t="s">
        <v>212</v>
      </c>
      <c r="G137" s="200"/>
      <c r="H137" s="202" t="s">
        <v>21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186</v>
      </c>
      <c r="AU137" s="209" t="s">
        <v>87</v>
      </c>
      <c r="AV137" s="13" t="s">
        <v>84</v>
      </c>
      <c r="AW137" s="13" t="s">
        <v>38</v>
      </c>
      <c r="AX137" s="13" t="s">
        <v>77</v>
      </c>
      <c r="AY137" s="209" t="s">
        <v>176</v>
      </c>
    </row>
    <row r="138" spans="1:65" s="14" customFormat="1" ht="11.25">
      <c r="B138" s="210"/>
      <c r="C138" s="211"/>
      <c r="D138" s="201" t="s">
        <v>186</v>
      </c>
      <c r="E138" s="212" t="s">
        <v>21</v>
      </c>
      <c r="F138" s="213" t="s">
        <v>182</v>
      </c>
      <c r="G138" s="211"/>
      <c r="H138" s="214">
        <v>4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186</v>
      </c>
      <c r="AU138" s="220" t="s">
        <v>87</v>
      </c>
      <c r="AV138" s="14" t="s">
        <v>87</v>
      </c>
      <c r="AW138" s="14" t="s">
        <v>38</v>
      </c>
      <c r="AX138" s="14" t="s">
        <v>77</v>
      </c>
      <c r="AY138" s="220" t="s">
        <v>176</v>
      </c>
    </row>
    <row r="139" spans="1:65" s="13" customFormat="1" ht="11.25">
      <c r="B139" s="199"/>
      <c r="C139" s="200"/>
      <c r="D139" s="201" t="s">
        <v>186</v>
      </c>
      <c r="E139" s="202" t="s">
        <v>21</v>
      </c>
      <c r="F139" s="203" t="s">
        <v>228</v>
      </c>
      <c r="G139" s="200"/>
      <c r="H139" s="202" t="s">
        <v>21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186</v>
      </c>
      <c r="AU139" s="209" t="s">
        <v>87</v>
      </c>
      <c r="AV139" s="13" t="s">
        <v>84</v>
      </c>
      <c r="AW139" s="13" t="s">
        <v>38</v>
      </c>
      <c r="AX139" s="13" t="s">
        <v>77</v>
      </c>
      <c r="AY139" s="209" t="s">
        <v>176</v>
      </c>
    </row>
    <row r="140" spans="1:65" s="14" customFormat="1" ht="11.25">
      <c r="B140" s="210"/>
      <c r="C140" s="211"/>
      <c r="D140" s="201" t="s">
        <v>186</v>
      </c>
      <c r="E140" s="212" t="s">
        <v>21</v>
      </c>
      <c r="F140" s="213" t="s">
        <v>84</v>
      </c>
      <c r="G140" s="211"/>
      <c r="H140" s="214">
        <v>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186</v>
      </c>
      <c r="AU140" s="220" t="s">
        <v>87</v>
      </c>
      <c r="AV140" s="14" t="s">
        <v>87</v>
      </c>
      <c r="AW140" s="14" t="s">
        <v>38</v>
      </c>
      <c r="AX140" s="14" t="s">
        <v>77</v>
      </c>
      <c r="AY140" s="220" t="s">
        <v>176</v>
      </c>
    </row>
    <row r="141" spans="1:65" s="15" customFormat="1" ht="11.25">
      <c r="B141" s="221"/>
      <c r="C141" s="222"/>
      <c r="D141" s="201" t="s">
        <v>186</v>
      </c>
      <c r="E141" s="223" t="s">
        <v>147</v>
      </c>
      <c r="F141" s="224" t="s">
        <v>188</v>
      </c>
      <c r="G141" s="222"/>
      <c r="H141" s="225">
        <v>5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186</v>
      </c>
      <c r="AU141" s="231" t="s">
        <v>87</v>
      </c>
      <c r="AV141" s="15" t="s">
        <v>182</v>
      </c>
      <c r="AW141" s="15" t="s">
        <v>38</v>
      </c>
      <c r="AX141" s="15" t="s">
        <v>84</v>
      </c>
      <c r="AY141" s="231" t="s">
        <v>176</v>
      </c>
    </row>
    <row r="142" spans="1:65" s="2" customFormat="1" ht="24.2" customHeight="1">
      <c r="A142" s="36"/>
      <c r="B142" s="37"/>
      <c r="C142" s="181" t="s">
        <v>221</v>
      </c>
      <c r="D142" s="181" t="s">
        <v>178</v>
      </c>
      <c r="E142" s="182" t="s">
        <v>229</v>
      </c>
      <c r="F142" s="183" t="s">
        <v>230</v>
      </c>
      <c r="G142" s="184" t="s">
        <v>142</v>
      </c>
      <c r="H142" s="185">
        <v>959</v>
      </c>
      <c r="I142" s="186"/>
      <c r="J142" s="187">
        <f>ROUND(I142*H142,2)</f>
        <v>0</v>
      </c>
      <c r="K142" s="183" t="s">
        <v>21</v>
      </c>
      <c r="L142" s="41"/>
      <c r="M142" s="188" t="s">
        <v>21</v>
      </c>
      <c r="N142" s="189" t="s">
        <v>48</v>
      </c>
      <c r="O142" s="66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2" t="s">
        <v>182</v>
      </c>
      <c r="AT142" s="192" t="s">
        <v>178</v>
      </c>
      <c r="AU142" s="192" t="s">
        <v>87</v>
      </c>
      <c r="AY142" s="19" t="s">
        <v>176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9" t="s">
        <v>84</v>
      </c>
      <c r="BK142" s="193">
        <f>ROUND(I142*H142,2)</f>
        <v>0</v>
      </c>
      <c r="BL142" s="19" t="s">
        <v>182</v>
      </c>
      <c r="BM142" s="192" t="s">
        <v>231</v>
      </c>
    </row>
    <row r="143" spans="1:65" s="13" customFormat="1" ht="11.25">
      <c r="B143" s="199"/>
      <c r="C143" s="200"/>
      <c r="D143" s="201" t="s">
        <v>186</v>
      </c>
      <c r="E143" s="202" t="s">
        <v>21</v>
      </c>
      <c r="F143" s="203" t="s">
        <v>232</v>
      </c>
      <c r="G143" s="200"/>
      <c r="H143" s="202" t="s">
        <v>21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186</v>
      </c>
      <c r="AU143" s="209" t="s">
        <v>87</v>
      </c>
      <c r="AV143" s="13" t="s">
        <v>84</v>
      </c>
      <c r="AW143" s="13" t="s">
        <v>38</v>
      </c>
      <c r="AX143" s="13" t="s">
        <v>77</v>
      </c>
      <c r="AY143" s="209" t="s">
        <v>176</v>
      </c>
    </row>
    <row r="144" spans="1:65" s="14" customFormat="1" ht="11.25">
      <c r="B144" s="210"/>
      <c r="C144" s="211"/>
      <c r="D144" s="201" t="s">
        <v>186</v>
      </c>
      <c r="E144" s="212" t="s">
        <v>21</v>
      </c>
      <c r="F144" s="213" t="s">
        <v>140</v>
      </c>
      <c r="G144" s="211"/>
      <c r="H144" s="214">
        <v>959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186</v>
      </c>
      <c r="AU144" s="220" t="s">
        <v>87</v>
      </c>
      <c r="AV144" s="14" t="s">
        <v>87</v>
      </c>
      <c r="AW144" s="14" t="s">
        <v>38</v>
      </c>
      <c r="AX144" s="14" t="s">
        <v>77</v>
      </c>
      <c r="AY144" s="220" t="s">
        <v>176</v>
      </c>
    </row>
    <row r="145" spans="1:65" s="15" customFormat="1" ht="11.25">
      <c r="B145" s="221"/>
      <c r="C145" s="222"/>
      <c r="D145" s="201" t="s">
        <v>186</v>
      </c>
      <c r="E145" s="223" t="s">
        <v>21</v>
      </c>
      <c r="F145" s="224" t="s">
        <v>188</v>
      </c>
      <c r="G145" s="222"/>
      <c r="H145" s="225">
        <v>959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186</v>
      </c>
      <c r="AU145" s="231" t="s">
        <v>87</v>
      </c>
      <c r="AV145" s="15" t="s">
        <v>182</v>
      </c>
      <c r="AW145" s="15" t="s">
        <v>38</v>
      </c>
      <c r="AX145" s="15" t="s">
        <v>84</v>
      </c>
      <c r="AY145" s="231" t="s">
        <v>176</v>
      </c>
    </row>
    <row r="146" spans="1:65" s="2" customFormat="1" ht="24.2" customHeight="1">
      <c r="A146" s="36"/>
      <c r="B146" s="37"/>
      <c r="C146" s="181" t="s">
        <v>233</v>
      </c>
      <c r="D146" s="181" t="s">
        <v>178</v>
      </c>
      <c r="E146" s="182" t="s">
        <v>234</v>
      </c>
      <c r="F146" s="183" t="s">
        <v>235</v>
      </c>
      <c r="G146" s="184" t="s">
        <v>142</v>
      </c>
      <c r="H146" s="185">
        <v>71</v>
      </c>
      <c r="I146" s="186"/>
      <c r="J146" s="187">
        <f>ROUND(I146*H146,2)</f>
        <v>0</v>
      </c>
      <c r="K146" s="183" t="s">
        <v>21</v>
      </c>
      <c r="L146" s="41"/>
      <c r="M146" s="188" t="s">
        <v>21</v>
      </c>
      <c r="N146" s="189" t="s">
        <v>48</v>
      </c>
      <c r="O146" s="6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182</v>
      </c>
      <c r="AT146" s="192" t="s">
        <v>178</v>
      </c>
      <c r="AU146" s="192" t="s">
        <v>87</v>
      </c>
      <c r="AY146" s="19" t="s">
        <v>176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9" t="s">
        <v>84</v>
      </c>
      <c r="BK146" s="193">
        <f>ROUND(I146*H146,2)</f>
        <v>0</v>
      </c>
      <c r="BL146" s="19" t="s">
        <v>182</v>
      </c>
      <c r="BM146" s="192" t="s">
        <v>236</v>
      </c>
    </row>
    <row r="147" spans="1:65" s="13" customFormat="1" ht="11.25">
      <c r="B147" s="199"/>
      <c r="C147" s="200"/>
      <c r="D147" s="201" t="s">
        <v>186</v>
      </c>
      <c r="E147" s="202" t="s">
        <v>21</v>
      </c>
      <c r="F147" s="203" t="s">
        <v>232</v>
      </c>
      <c r="G147" s="200"/>
      <c r="H147" s="202" t="s">
        <v>21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186</v>
      </c>
      <c r="AU147" s="209" t="s">
        <v>87</v>
      </c>
      <c r="AV147" s="13" t="s">
        <v>84</v>
      </c>
      <c r="AW147" s="13" t="s">
        <v>38</v>
      </c>
      <c r="AX147" s="13" t="s">
        <v>77</v>
      </c>
      <c r="AY147" s="209" t="s">
        <v>176</v>
      </c>
    </row>
    <row r="148" spans="1:65" s="14" customFormat="1" ht="11.25">
      <c r="B148" s="210"/>
      <c r="C148" s="211"/>
      <c r="D148" s="201" t="s">
        <v>186</v>
      </c>
      <c r="E148" s="212" t="s">
        <v>21</v>
      </c>
      <c r="F148" s="213" t="s">
        <v>144</v>
      </c>
      <c r="G148" s="211"/>
      <c r="H148" s="214">
        <v>71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186</v>
      </c>
      <c r="AU148" s="220" t="s">
        <v>87</v>
      </c>
      <c r="AV148" s="14" t="s">
        <v>87</v>
      </c>
      <c r="AW148" s="14" t="s">
        <v>38</v>
      </c>
      <c r="AX148" s="14" t="s">
        <v>77</v>
      </c>
      <c r="AY148" s="220" t="s">
        <v>176</v>
      </c>
    </row>
    <row r="149" spans="1:65" s="15" customFormat="1" ht="11.25">
      <c r="B149" s="221"/>
      <c r="C149" s="222"/>
      <c r="D149" s="201" t="s">
        <v>186</v>
      </c>
      <c r="E149" s="223" t="s">
        <v>21</v>
      </c>
      <c r="F149" s="224" t="s">
        <v>188</v>
      </c>
      <c r="G149" s="222"/>
      <c r="H149" s="225">
        <v>71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186</v>
      </c>
      <c r="AU149" s="231" t="s">
        <v>87</v>
      </c>
      <c r="AV149" s="15" t="s">
        <v>182</v>
      </c>
      <c r="AW149" s="15" t="s">
        <v>38</v>
      </c>
      <c r="AX149" s="15" t="s">
        <v>84</v>
      </c>
      <c r="AY149" s="231" t="s">
        <v>176</v>
      </c>
    </row>
    <row r="150" spans="1:65" s="2" customFormat="1" ht="24.2" customHeight="1">
      <c r="A150" s="36"/>
      <c r="B150" s="37"/>
      <c r="C150" s="181" t="s">
        <v>237</v>
      </c>
      <c r="D150" s="181" t="s">
        <v>178</v>
      </c>
      <c r="E150" s="182" t="s">
        <v>238</v>
      </c>
      <c r="F150" s="183" t="s">
        <v>239</v>
      </c>
      <c r="G150" s="184" t="s">
        <v>142</v>
      </c>
      <c r="H150" s="185">
        <v>5</v>
      </c>
      <c r="I150" s="186"/>
      <c r="J150" s="187">
        <f>ROUND(I150*H150,2)</f>
        <v>0</v>
      </c>
      <c r="K150" s="183" t="s">
        <v>21</v>
      </c>
      <c r="L150" s="41"/>
      <c r="M150" s="188" t="s">
        <v>21</v>
      </c>
      <c r="N150" s="189" t="s">
        <v>48</v>
      </c>
      <c r="O150" s="66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2" t="s">
        <v>182</v>
      </c>
      <c r="AT150" s="192" t="s">
        <v>178</v>
      </c>
      <c r="AU150" s="192" t="s">
        <v>87</v>
      </c>
      <c r="AY150" s="19" t="s">
        <v>176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9" t="s">
        <v>84</v>
      </c>
      <c r="BK150" s="193">
        <f>ROUND(I150*H150,2)</f>
        <v>0</v>
      </c>
      <c r="BL150" s="19" t="s">
        <v>182</v>
      </c>
      <c r="BM150" s="192" t="s">
        <v>240</v>
      </c>
    </row>
    <row r="151" spans="1:65" s="13" customFormat="1" ht="11.25">
      <c r="B151" s="199"/>
      <c r="C151" s="200"/>
      <c r="D151" s="201" t="s">
        <v>186</v>
      </c>
      <c r="E151" s="202" t="s">
        <v>21</v>
      </c>
      <c r="F151" s="203" t="s">
        <v>232</v>
      </c>
      <c r="G151" s="200"/>
      <c r="H151" s="202" t="s">
        <v>21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186</v>
      </c>
      <c r="AU151" s="209" t="s">
        <v>87</v>
      </c>
      <c r="AV151" s="13" t="s">
        <v>84</v>
      </c>
      <c r="AW151" s="13" t="s">
        <v>38</v>
      </c>
      <c r="AX151" s="13" t="s">
        <v>77</v>
      </c>
      <c r="AY151" s="209" t="s">
        <v>176</v>
      </c>
    </row>
    <row r="152" spans="1:65" s="14" customFormat="1" ht="11.25">
      <c r="B152" s="210"/>
      <c r="C152" s="211"/>
      <c r="D152" s="201" t="s">
        <v>186</v>
      </c>
      <c r="E152" s="212" t="s">
        <v>21</v>
      </c>
      <c r="F152" s="213" t="s">
        <v>147</v>
      </c>
      <c r="G152" s="211"/>
      <c r="H152" s="214">
        <v>5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186</v>
      </c>
      <c r="AU152" s="220" t="s">
        <v>87</v>
      </c>
      <c r="AV152" s="14" t="s">
        <v>87</v>
      </c>
      <c r="AW152" s="14" t="s">
        <v>38</v>
      </c>
      <c r="AX152" s="14" t="s">
        <v>77</v>
      </c>
      <c r="AY152" s="220" t="s">
        <v>176</v>
      </c>
    </row>
    <row r="153" spans="1:65" s="15" customFormat="1" ht="11.25">
      <c r="B153" s="221"/>
      <c r="C153" s="222"/>
      <c r="D153" s="201" t="s">
        <v>186</v>
      </c>
      <c r="E153" s="223" t="s">
        <v>21</v>
      </c>
      <c r="F153" s="224" t="s">
        <v>188</v>
      </c>
      <c r="G153" s="222"/>
      <c r="H153" s="225">
        <v>5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186</v>
      </c>
      <c r="AU153" s="231" t="s">
        <v>87</v>
      </c>
      <c r="AV153" s="15" t="s">
        <v>182</v>
      </c>
      <c r="AW153" s="15" t="s">
        <v>38</v>
      </c>
      <c r="AX153" s="15" t="s">
        <v>84</v>
      </c>
      <c r="AY153" s="231" t="s">
        <v>176</v>
      </c>
    </row>
    <row r="154" spans="1:65" s="2" customFormat="1" ht="16.5" customHeight="1">
      <c r="A154" s="36"/>
      <c r="B154" s="37"/>
      <c r="C154" s="181" t="s">
        <v>241</v>
      </c>
      <c r="D154" s="181" t="s">
        <v>178</v>
      </c>
      <c r="E154" s="182" t="s">
        <v>242</v>
      </c>
      <c r="F154" s="183" t="s">
        <v>243</v>
      </c>
      <c r="G154" s="184" t="s">
        <v>131</v>
      </c>
      <c r="H154" s="185">
        <v>1700</v>
      </c>
      <c r="I154" s="186"/>
      <c r="J154" s="187">
        <f>ROUND(I154*H154,2)</f>
        <v>0</v>
      </c>
      <c r="K154" s="183" t="s">
        <v>181</v>
      </c>
      <c r="L154" s="41"/>
      <c r="M154" s="188" t="s">
        <v>21</v>
      </c>
      <c r="N154" s="189" t="s">
        <v>48</v>
      </c>
      <c r="O154" s="66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2" t="s">
        <v>182</v>
      </c>
      <c r="AT154" s="192" t="s">
        <v>178</v>
      </c>
      <c r="AU154" s="192" t="s">
        <v>87</v>
      </c>
      <c r="AY154" s="19" t="s">
        <v>176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9" t="s">
        <v>84</v>
      </c>
      <c r="BK154" s="193">
        <f>ROUND(I154*H154,2)</f>
        <v>0</v>
      </c>
      <c r="BL154" s="19" t="s">
        <v>182</v>
      </c>
      <c r="BM154" s="192" t="s">
        <v>244</v>
      </c>
    </row>
    <row r="155" spans="1:65" s="2" customFormat="1" ht="11.25">
      <c r="A155" s="36"/>
      <c r="B155" s="37"/>
      <c r="C155" s="38"/>
      <c r="D155" s="194" t="s">
        <v>184</v>
      </c>
      <c r="E155" s="38"/>
      <c r="F155" s="195" t="s">
        <v>245</v>
      </c>
      <c r="G155" s="38"/>
      <c r="H155" s="38"/>
      <c r="I155" s="196"/>
      <c r="J155" s="38"/>
      <c r="K155" s="38"/>
      <c r="L155" s="41"/>
      <c r="M155" s="197"/>
      <c r="N155" s="198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184</v>
      </c>
      <c r="AU155" s="19" t="s">
        <v>87</v>
      </c>
    </row>
    <row r="156" spans="1:65" s="14" customFormat="1" ht="11.25">
      <c r="B156" s="210"/>
      <c r="C156" s="211"/>
      <c r="D156" s="201" t="s">
        <v>186</v>
      </c>
      <c r="E156" s="212" t="s">
        <v>21</v>
      </c>
      <c r="F156" s="213" t="s">
        <v>129</v>
      </c>
      <c r="G156" s="211"/>
      <c r="H156" s="214">
        <v>1700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186</v>
      </c>
      <c r="AU156" s="220" t="s">
        <v>87</v>
      </c>
      <c r="AV156" s="14" t="s">
        <v>87</v>
      </c>
      <c r="AW156" s="14" t="s">
        <v>38</v>
      </c>
      <c r="AX156" s="14" t="s">
        <v>77</v>
      </c>
      <c r="AY156" s="220" t="s">
        <v>176</v>
      </c>
    </row>
    <row r="157" spans="1:65" s="15" customFormat="1" ht="11.25">
      <c r="B157" s="221"/>
      <c r="C157" s="222"/>
      <c r="D157" s="201" t="s">
        <v>186</v>
      </c>
      <c r="E157" s="223" t="s">
        <v>21</v>
      </c>
      <c r="F157" s="224" t="s">
        <v>188</v>
      </c>
      <c r="G157" s="222"/>
      <c r="H157" s="225">
        <v>1700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186</v>
      </c>
      <c r="AU157" s="231" t="s">
        <v>87</v>
      </c>
      <c r="AV157" s="15" t="s">
        <v>182</v>
      </c>
      <c r="AW157" s="15" t="s">
        <v>38</v>
      </c>
      <c r="AX157" s="15" t="s">
        <v>84</v>
      </c>
      <c r="AY157" s="231" t="s">
        <v>176</v>
      </c>
    </row>
    <row r="158" spans="1:65" s="2" customFormat="1" ht="21.75" customHeight="1">
      <c r="A158" s="36"/>
      <c r="B158" s="37"/>
      <c r="C158" s="181" t="s">
        <v>246</v>
      </c>
      <c r="D158" s="181" t="s">
        <v>178</v>
      </c>
      <c r="E158" s="182" t="s">
        <v>247</v>
      </c>
      <c r="F158" s="183" t="s">
        <v>248</v>
      </c>
      <c r="G158" s="184" t="s">
        <v>142</v>
      </c>
      <c r="H158" s="185">
        <v>959</v>
      </c>
      <c r="I158" s="186"/>
      <c r="J158" s="187">
        <f>ROUND(I158*H158,2)</f>
        <v>0</v>
      </c>
      <c r="K158" s="183" t="s">
        <v>181</v>
      </c>
      <c r="L158" s="41"/>
      <c r="M158" s="188" t="s">
        <v>21</v>
      </c>
      <c r="N158" s="189" t="s">
        <v>48</v>
      </c>
      <c r="O158" s="66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2" t="s">
        <v>182</v>
      </c>
      <c r="AT158" s="192" t="s">
        <v>178</v>
      </c>
      <c r="AU158" s="192" t="s">
        <v>87</v>
      </c>
      <c r="AY158" s="19" t="s">
        <v>176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9" t="s">
        <v>84</v>
      </c>
      <c r="BK158" s="193">
        <f>ROUND(I158*H158,2)</f>
        <v>0</v>
      </c>
      <c r="BL158" s="19" t="s">
        <v>182</v>
      </c>
      <c r="BM158" s="192" t="s">
        <v>249</v>
      </c>
    </row>
    <row r="159" spans="1:65" s="2" customFormat="1" ht="11.25">
      <c r="A159" s="36"/>
      <c r="B159" s="37"/>
      <c r="C159" s="38"/>
      <c r="D159" s="194" t="s">
        <v>184</v>
      </c>
      <c r="E159" s="38"/>
      <c r="F159" s="195" t="s">
        <v>250</v>
      </c>
      <c r="G159" s="38"/>
      <c r="H159" s="38"/>
      <c r="I159" s="196"/>
      <c r="J159" s="38"/>
      <c r="K159" s="38"/>
      <c r="L159" s="41"/>
      <c r="M159" s="197"/>
      <c r="N159" s="198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184</v>
      </c>
      <c r="AU159" s="19" t="s">
        <v>87</v>
      </c>
    </row>
    <row r="160" spans="1:65" s="14" customFormat="1" ht="11.25">
      <c r="B160" s="210"/>
      <c r="C160" s="211"/>
      <c r="D160" s="201" t="s">
        <v>186</v>
      </c>
      <c r="E160" s="212" t="s">
        <v>21</v>
      </c>
      <c r="F160" s="213" t="s">
        <v>140</v>
      </c>
      <c r="G160" s="211"/>
      <c r="H160" s="214">
        <v>959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186</v>
      </c>
      <c r="AU160" s="220" t="s">
        <v>87</v>
      </c>
      <c r="AV160" s="14" t="s">
        <v>87</v>
      </c>
      <c r="AW160" s="14" t="s">
        <v>38</v>
      </c>
      <c r="AX160" s="14" t="s">
        <v>77</v>
      </c>
      <c r="AY160" s="220" t="s">
        <v>176</v>
      </c>
    </row>
    <row r="161" spans="1:65" s="15" customFormat="1" ht="11.25">
      <c r="B161" s="221"/>
      <c r="C161" s="222"/>
      <c r="D161" s="201" t="s">
        <v>186</v>
      </c>
      <c r="E161" s="223" t="s">
        <v>21</v>
      </c>
      <c r="F161" s="224" t="s">
        <v>188</v>
      </c>
      <c r="G161" s="222"/>
      <c r="H161" s="225">
        <v>959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186</v>
      </c>
      <c r="AU161" s="231" t="s">
        <v>87</v>
      </c>
      <c r="AV161" s="15" t="s">
        <v>182</v>
      </c>
      <c r="AW161" s="15" t="s">
        <v>38</v>
      </c>
      <c r="AX161" s="15" t="s">
        <v>84</v>
      </c>
      <c r="AY161" s="231" t="s">
        <v>176</v>
      </c>
    </row>
    <row r="162" spans="1:65" s="2" customFormat="1" ht="21.75" customHeight="1">
      <c r="A162" s="36"/>
      <c r="B162" s="37"/>
      <c r="C162" s="181" t="s">
        <v>251</v>
      </c>
      <c r="D162" s="181" t="s">
        <v>178</v>
      </c>
      <c r="E162" s="182" t="s">
        <v>252</v>
      </c>
      <c r="F162" s="183" t="s">
        <v>253</v>
      </c>
      <c r="G162" s="184" t="s">
        <v>142</v>
      </c>
      <c r="H162" s="185">
        <v>71</v>
      </c>
      <c r="I162" s="186"/>
      <c r="J162" s="187">
        <f>ROUND(I162*H162,2)</f>
        <v>0</v>
      </c>
      <c r="K162" s="183" t="s">
        <v>181</v>
      </c>
      <c r="L162" s="41"/>
      <c r="M162" s="188" t="s">
        <v>21</v>
      </c>
      <c r="N162" s="189" t="s">
        <v>48</v>
      </c>
      <c r="O162" s="66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2" t="s">
        <v>182</v>
      </c>
      <c r="AT162" s="192" t="s">
        <v>178</v>
      </c>
      <c r="AU162" s="192" t="s">
        <v>87</v>
      </c>
      <c r="AY162" s="19" t="s">
        <v>176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9" t="s">
        <v>84</v>
      </c>
      <c r="BK162" s="193">
        <f>ROUND(I162*H162,2)</f>
        <v>0</v>
      </c>
      <c r="BL162" s="19" t="s">
        <v>182</v>
      </c>
      <c r="BM162" s="192" t="s">
        <v>254</v>
      </c>
    </row>
    <row r="163" spans="1:65" s="2" customFormat="1" ht="11.25">
      <c r="A163" s="36"/>
      <c r="B163" s="37"/>
      <c r="C163" s="38"/>
      <c r="D163" s="194" t="s">
        <v>184</v>
      </c>
      <c r="E163" s="38"/>
      <c r="F163" s="195" t="s">
        <v>255</v>
      </c>
      <c r="G163" s="38"/>
      <c r="H163" s="38"/>
      <c r="I163" s="196"/>
      <c r="J163" s="38"/>
      <c r="K163" s="38"/>
      <c r="L163" s="41"/>
      <c r="M163" s="197"/>
      <c r="N163" s="198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184</v>
      </c>
      <c r="AU163" s="19" t="s">
        <v>87</v>
      </c>
    </row>
    <row r="164" spans="1:65" s="14" customFormat="1" ht="11.25">
      <c r="B164" s="210"/>
      <c r="C164" s="211"/>
      <c r="D164" s="201" t="s">
        <v>186</v>
      </c>
      <c r="E164" s="212" t="s">
        <v>21</v>
      </c>
      <c r="F164" s="213" t="s">
        <v>144</v>
      </c>
      <c r="G164" s="211"/>
      <c r="H164" s="214">
        <v>71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186</v>
      </c>
      <c r="AU164" s="220" t="s">
        <v>87</v>
      </c>
      <c r="AV164" s="14" t="s">
        <v>87</v>
      </c>
      <c r="AW164" s="14" t="s">
        <v>38</v>
      </c>
      <c r="AX164" s="14" t="s">
        <v>77</v>
      </c>
      <c r="AY164" s="220" t="s">
        <v>176</v>
      </c>
    </row>
    <row r="165" spans="1:65" s="15" customFormat="1" ht="11.25">
      <c r="B165" s="221"/>
      <c r="C165" s="222"/>
      <c r="D165" s="201" t="s">
        <v>186</v>
      </c>
      <c r="E165" s="223" t="s">
        <v>21</v>
      </c>
      <c r="F165" s="224" t="s">
        <v>188</v>
      </c>
      <c r="G165" s="222"/>
      <c r="H165" s="225">
        <v>71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186</v>
      </c>
      <c r="AU165" s="231" t="s">
        <v>87</v>
      </c>
      <c r="AV165" s="15" t="s">
        <v>182</v>
      </c>
      <c r="AW165" s="15" t="s">
        <v>38</v>
      </c>
      <c r="AX165" s="15" t="s">
        <v>84</v>
      </c>
      <c r="AY165" s="231" t="s">
        <v>176</v>
      </c>
    </row>
    <row r="166" spans="1:65" s="2" customFormat="1" ht="21.75" customHeight="1">
      <c r="A166" s="36"/>
      <c r="B166" s="37"/>
      <c r="C166" s="181" t="s">
        <v>256</v>
      </c>
      <c r="D166" s="181" t="s">
        <v>178</v>
      </c>
      <c r="E166" s="182" t="s">
        <v>257</v>
      </c>
      <c r="F166" s="183" t="s">
        <v>258</v>
      </c>
      <c r="G166" s="184" t="s">
        <v>142</v>
      </c>
      <c r="H166" s="185">
        <v>5</v>
      </c>
      <c r="I166" s="186"/>
      <c r="J166" s="187">
        <f>ROUND(I166*H166,2)</f>
        <v>0</v>
      </c>
      <c r="K166" s="183" t="s">
        <v>181</v>
      </c>
      <c r="L166" s="41"/>
      <c r="M166" s="188" t="s">
        <v>21</v>
      </c>
      <c r="N166" s="189" t="s">
        <v>48</v>
      </c>
      <c r="O166" s="66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182</v>
      </c>
      <c r="AT166" s="192" t="s">
        <v>178</v>
      </c>
      <c r="AU166" s="192" t="s">
        <v>87</v>
      </c>
      <c r="AY166" s="19" t="s">
        <v>176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9" t="s">
        <v>84</v>
      </c>
      <c r="BK166" s="193">
        <f>ROUND(I166*H166,2)</f>
        <v>0</v>
      </c>
      <c r="BL166" s="19" t="s">
        <v>182</v>
      </c>
      <c r="BM166" s="192" t="s">
        <v>259</v>
      </c>
    </row>
    <row r="167" spans="1:65" s="2" customFormat="1" ht="11.25">
      <c r="A167" s="36"/>
      <c r="B167" s="37"/>
      <c r="C167" s="38"/>
      <c r="D167" s="194" t="s">
        <v>184</v>
      </c>
      <c r="E167" s="38"/>
      <c r="F167" s="195" t="s">
        <v>260</v>
      </c>
      <c r="G167" s="38"/>
      <c r="H167" s="38"/>
      <c r="I167" s="196"/>
      <c r="J167" s="38"/>
      <c r="K167" s="38"/>
      <c r="L167" s="41"/>
      <c r="M167" s="197"/>
      <c r="N167" s="198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184</v>
      </c>
      <c r="AU167" s="19" t="s">
        <v>87</v>
      </c>
    </row>
    <row r="168" spans="1:65" s="14" customFormat="1" ht="11.25">
      <c r="B168" s="210"/>
      <c r="C168" s="211"/>
      <c r="D168" s="201" t="s">
        <v>186</v>
      </c>
      <c r="E168" s="212" t="s">
        <v>21</v>
      </c>
      <c r="F168" s="213" t="s">
        <v>147</v>
      </c>
      <c r="G168" s="211"/>
      <c r="H168" s="214">
        <v>5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186</v>
      </c>
      <c r="AU168" s="220" t="s">
        <v>87</v>
      </c>
      <c r="AV168" s="14" t="s">
        <v>87</v>
      </c>
      <c r="AW168" s="14" t="s">
        <v>38</v>
      </c>
      <c r="AX168" s="14" t="s">
        <v>77</v>
      </c>
      <c r="AY168" s="220" t="s">
        <v>176</v>
      </c>
    </row>
    <row r="169" spans="1:65" s="15" customFormat="1" ht="11.25">
      <c r="B169" s="221"/>
      <c r="C169" s="222"/>
      <c r="D169" s="201" t="s">
        <v>186</v>
      </c>
      <c r="E169" s="223" t="s">
        <v>21</v>
      </c>
      <c r="F169" s="224" t="s">
        <v>188</v>
      </c>
      <c r="G169" s="222"/>
      <c r="H169" s="225">
        <v>5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186</v>
      </c>
      <c r="AU169" s="231" t="s">
        <v>87</v>
      </c>
      <c r="AV169" s="15" t="s">
        <v>182</v>
      </c>
      <c r="AW169" s="15" t="s">
        <v>38</v>
      </c>
      <c r="AX169" s="15" t="s">
        <v>84</v>
      </c>
      <c r="AY169" s="231" t="s">
        <v>176</v>
      </c>
    </row>
    <row r="170" spans="1:65" s="2" customFormat="1" ht="24.2" customHeight="1">
      <c r="A170" s="36"/>
      <c r="B170" s="37"/>
      <c r="C170" s="181" t="s">
        <v>8</v>
      </c>
      <c r="D170" s="181" t="s">
        <v>178</v>
      </c>
      <c r="E170" s="182" t="s">
        <v>261</v>
      </c>
      <c r="F170" s="183" t="s">
        <v>262</v>
      </c>
      <c r="G170" s="184" t="s">
        <v>142</v>
      </c>
      <c r="H170" s="185">
        <v>959</v>
      </c>
      <c r="I170" s="186"/>
      <c r="J170" s="187">
        <f>ROUND(I170*H170,2)</f>
        <v>0</v>
      </c>
      <c r="K170" s="183" t="s">
        <v>181</v>
      </c>
      <c r="L170" s="41"/>
      <c r="M170" s="188" t="s">
        <v>21</v>
      </c>
      <c r="N170" s="189" t="s">
        <v>48</v>
      </c>
      <c r="O170" s="66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2" t="s">
        <v>182</v>
      </c>
      <c r="AT170" s="192" t="s">
        <v>178</v>
      </c>
      <c r="AU170" s="192" t="s">
        <v>87</v>
      </c>
      <c r="AY170" s="19" t="s">
        <v>176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9" t="s">
        <v>84</v>
      </c>
      <c r="BK170" s="193">
        <f>ROUND(I170*H170,2)</f>
        <v>0</v>
      </c>
      <c r="BL170" s="19" t="s">
        <v>182</v>
      </c>
      <c r="BM170" s="192" t="s">
        <v>263</v>
      </c>
    </row>
    <row r="171" spans="1:65" s="2" customFormat="1" ht="11.25">
      <c r="A171" s="36"/>
      <c r="B171" s="37"/>
      <c r="C171" s="38"/>
      <c r="D171" s="194" t="s">
        <v>184</v>
      </c>
      <c r="E171" s="38"/>
      <c r="F171" s="195" t="s">
        <v>264</v>
      </c>
      <c r="G171" s="38"/>
      <c r="H171" s="38"/>
      <c r="I171" s="196"/>
      <c r="J171" s="38"/>
      <c r="K171" s="38"/>
      <c r="L171" s="41"/>
      <c r="M171" s="197"/>
      <c r="N171" s="198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184</v>
      </c>
      <c r="AU171" s="19" t="s">
        <v>87</v>
      </c>
    </row>
    <row r="172" spans="1:65" s="14" customFormat="1" ht="11.25">
      <c r="B172" s="210"/>
      <c r="C172" s="211"/>
      <c r="D172" s="201" t="s">
        <v>186</v>
      </c>
      <c r="E172" s="212" t="s">
        <v>21</v>
      </c>
      <c r="F172" s="213" t="s">
        <v>140</v>
      </c>
      <c r="G172" s="211"/>
      <c r="H172" s="214">
        <v>959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186</v>
      </c>
      <c r="AU172" s="220" t="s">
        <v>87</v>
      </c>
      <c r="AV172" s="14" t="s">
        <v>87</v>
      </c>
      <c r="AW172" s="14" t="s">
        <v>38</v>
      </c>
      <c r="AX172" s="14" t="s">
        <v>77</v>
      </c>
      <c r="AY172" s="220" t="s">
        <v>176</v>
      </c>
    </row>
    <row r="173" spans="1:65" s="15" customFormat="1" ht="11.25">
      <c r="B173" s="221"/>
      <c r="C173" s="222"/>
      <c r="D173" s="201" t="s">
        <v>186</v>
      </c>
      <c r="E173" s="223" t="s">
        <v>21</v>
      </c>
      <c r="F173" s="224" t="s">
        <v>188</v>
      </c>
      <c r="G173" s="222"/>
      <c r="H173" s="225">
        <v>959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186</v>
      </c>
      <c r="AU173" s="231" t="s">
        <v>87</v>
      </c>
      <c r="AV173" s="15" t="s">
        <v>182</v>
      </c>
      <c r="AW173" s="15" t="s">
        <v>38</v>
      </c>
      <c r="AX173" s="15" t="s">
        <v>84</v>
      </c>
      <c r="AY173" s="231" t="s">
        <v>176</v>
      </c>
    </row>
    <row r="174" spans="1:65" s="2" customFormat="1" ht="24.2" customHeight="1">
      <c r="A174" s="36"/>
      <c r="B174" s="37"/>
      <c r="C174" s="181" t="s">
        <v>220</v>
      </c>
      <c r="D174" s="181" t="s">
        <v>178</v>
      </c>
      <c r="E174" s="182" t="s">
        <v>265</v>
      </c>
      <c r="F174" s="183" t="s">
        <v>266</v>
      </c>
      <c r="G174" s="184" t="s">
        <v>142</v>
      </c>
      <c r="H174" s="185">
        <v>71</v>
      </c>
      <c r="I174" s="186"/>
      <c r="J174" s="187">
        <f>ROUND(I174*H174,2)</f>
        <v>0</v>
      </c>
      <c r="K174" s="183" t="s">
        <v>181</v>
      </c>
      <c r="L174" s="41"/>
      <c r="M174" s="188" t="s">
        <v>21</v>
      </c>
      <c r="N174" s="189" t="s">
        <v>48</v>
      </c>
      <c r="O174" s="66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2" t="s">
        <v>182</v>
      </c>
      <c r="AT174" s="192" t="s">
        <v>178</v>
      </c>
      <c r="AU174" s="192" t="s">
        <v>87</v>
      </c>
      <c r="AY174" s="19" t="s">
        <v>176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9" t="s">
        <v>84</v>
      </c>
      <c r="BK174" s="193">
        <f>ROUND(I174*H174,2)</f>
        <v>0</v>
      </c>
      <c r="BL174" s="19" t="s">
        <v>182</v>
      </c>
      <c r="BM174" s="192" t="s">
        <v>267</v>
      </c>
    </row>
    <row r="175" spans="1:65" s="2" customFormat="1" ht="11.25">
      <c r="A175" s="36"/>
      <c r="B175" s="37"/>
      <c r="C175" s="38"/>
      <c r="D175" s="194" t="s">
        <v>184</v>
      </c>
      <c r="E175" s="38"/>
      <c r="F175" s="195" t="s">
        <v>268</v>
      </c>
      <c r="G175" s="38"/>
      <c r="H175" s="38"/>
      <c r="I175" s="196"/>
      <c r="J175" s="38"/>
      <c r="K175" s="38"/>
      <c r="L175" s="41"/>
      <c r="M175" s="197"/>
      <c r="N175" s="198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184</v>
      </c>
      <c r="AU175" s="19" t="s">
        <v>87</v>
      </c>
    </row>
    <row r="176" spans="1:65" s="14" customFormat="1" ht="11.25">
      <c r="B176" s="210"/>
      <c r="C176" s="211"/>
      <c r="D176" s="201" t="s">
        <v>186</v>
      </c>
      <c r="E176" s="212" t="s">
        <v>21</v>
      </c>
      <c r="F176" s="213" t="s">
        <v>144</v>
      </c>
      <c r="G176" s="211"/>
      <c r="H176" s="214">
        <v>71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186</v>
      </c>
      <c r="AU176" s="220" t="s">
        <v>87</v>
      </c>
      <c r="AV176" s="14" t="s">
        <v>87</v>
      </c>
      <c r="AW176" s="14" t="s">
        <v>38</v>
      </c>
      <c r="AX176" s="14" t="s">
        <v>77</v>
      </c>
      <c r="AY176" s="220" t="s">
        <v>176</v>
      </c>
    </row>
    <row r="177" spans="1:65" s="15" customFormat="1" ht="11.25">
      <c r="B177" s="221"/>
      <c r="C177" s="222"/>
      <c r="D177" s="201" t="s">
        <v>186</v>
      </c>
      <c r="E177" s="223" t="s">
        <v>21</v>
      </c>
      <c r="F177" s="224" t="s">
        <v>188</v>
      </c>
      <c r="G177" s="222"/>
      <c r="H177" s="225">
        <v>71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186</v>
      </c>
      <c r="AU177" s="231" t="s">
        <v>87</v>
      </c>
      <c r="AV177" s="15" t="s">
        <v>182</v>
      </c>
      <c r="AW177" s="15" t="s">
        <v>38</v>
      </c>
      <c r="AX177" s="15" t="s">
        <v>84</v>
      </c>
      <c r="AY177" s="231" t="s">
        <v>176</v>
      </c>
    </row>
    <row r="178" spans="1:65" s="2" customFormat="1" ht="24.2" customHeight="1">
      <c r="A178" s="36"/>
      <c r="B178" s="37"/>
      <c r="C178" s="181" t="s">
        <v>269</v>
      </c>
      <c r="D178" s="181" t="s">
        <v>178</v>
      </c>
      <c r="E178" s="182" t="s">
        <v>270</v>
      </c>
      <c r="F178" s="183" t="s">
        <v>271</v>
      </c>
      <c r="G178" s="184" t="s">
        <v>142</v>
      </c>
      <c r="H178" s="185">
        <v>5</v>
      </c>
      <c r="I178" s="186"/>
      <c r="J178" s="187">
        <f>ROUND(I178*H178,2)</f>
        <v>0</v>
      </c>
      <c r="K178" s="183" t="s">
        <v>181</v>
      </c>
      <c r="L178" s="41"/>
      <c r="M178" s="188" t="s">
        <v>21</v>
      </c>
      <c r="N178" s="189" t="s">
        <v>48</v>
      </c>
      <c r="O178" s="66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2" t="s">
        <v>182</v>
      </c>
      <c r="AT178" s="192" t="s">
        <v>178</v>
      </c>
      <c r="AU178" s="192" t="s">
        <v>87</v>
      </c>
      <c r="AY178" s="19" t="s">
        <v>176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9" t="s">
        <v>84</v>
      </c>
      <c r="BK178" s="193">
        <f>ROUND(I178*H178,2)</f>
        <v>0</v>
      </c>
      <c r="BL178" s="19" t="s">
        <v>182</v>
      </c>
      <c r="BM178" s="192" t="s">
        <v>272</v>
      </c>
    </row>
    <row r="179" spans="1:65" s="2" customFormat="1" ht="11.25">
      <c r="A179" s="36"/>
      <c r="B179" s="37"/>
      <c r="C179" s="38"/>
      <c r="D179" s="194" t="s">
        <v>184</v>
      </c>
      <c r="E179" s="38"/>
      <c r="F179" s="195" t="s">
        <v>273</v>
      </c>
      <c r="G179" s="38"/>
      <c r="H179" s="38"/>
      <c r="I179" s="196"/>
      <c r="J179" s="38"/>
      <c r="K179" s="38"/>
      <c r="L179" s="41"/>
      <c r="M179" s="197"/>
      <c r="N179" s="198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184</v>
      </c>
      <c r="AU179" s="19" t="s">
        <v>87</v>
      </c>
    </row>
    <row r="180" spans="1:65" s="14" customFormat="1" ht="11.25">
      <c r="B180" s="210"/>
      <c r="C180" s="211"/>
      <c r="D180" s="201" t="s">
        <v>186</v>
      </c>
      <c r="E180" s="212" t="s">
        <v>21</v>
      </c>
      <c r="F180" s="213" t="s">
        <v>147</v>
      </c>
      <c r="G180" s="211"/>
      <c r="H180" s="214">
        <v>5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186</v>
      </c>
      <c r="AU180" s="220" t="s">
        <v>87</v>
      </c>
      <c r="AV180" s="14" t="s">
        <v>87</v>
      </c>
      <c r="AW180" s="14" t="s">
        <v>38</v>
      </c>
      <c r="AX180" s="14" t="s">
        <v>77</v>
      </c>
      <c r="AY180" s="220" t="s">
        <v>176</v>
      </c>
    </row>
    <row r="181" spans="1:65" s="15" customFormat="1" ht="11.25">
      <c r="B181" s="221"/>
      <c r="C181" s="222"/>
      <c r="D181" s="201" t="s">
        <v>186</v>
      </c>
      <c r="E181" s="223" t="s">
        <v>21</v>
      </c>
      <c r="F181" s="224" t="s">
        <v>188</v>
      </c>
      <c r="G181" s="222"/>
      <c r="H181" s="225">
        <v>5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186</v>
      </c>
      <c r="AU181" s="231" t="s">
        <v>87</v>
      </c>
      <c r="AV181" s="15" t="s">
        <v>182</v>
      </c>
      <c r="AW181" s="15" t="s">
        <v>38</v>
      </c>
      <c r="AX181" s="15" t="s">
        <v>84</v>
      </c>
      <c r="AY181" s="231" t="s">
        <v>176</v>
      </c>
    </row>
    <row r="182" spans="1:65" s="2" customFormat="1" ht="33" customHeight="1">
      <c r="A182" s="36"/>
      <c r="B182" s="37"/>
      <c r="C182" s="181" t="s">
        <v>274</v>
      </c>
      <c r="D182" s="181" t="s">
        <v>178</v>
      </c>
      <c r="E182" s="182" t="s">
        <v>275</v>
      </c>
      <c r="F182" s="183" t="s">
        <v>276</v>
      </c>
      <c r="G182" s="184" t="s">
        <v>142</v>
      </c>
      <c r="H182" s="185">
        <v>959</v>
      </c>
      <c r="I182" s="186"/>
      <c r="J182" s="187">
        <f>ROUND(I182*H182,2)</f>
        <v>0</v>
      </c>
      <c r="K182" s="183" t="s">
        <v>181</v>
      </c>
      <c r="L182" s="41"/>
      <c r="M182" s="188" t="s">
        <v>21</v>
      </c>
      <c r="N182" s="189" t="s">
        <v>48</v>
      </c>
      <c r="O182" s="66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2" t="s">
        <v>182</v>
      </c>
      <c r="AT182" s="192" t="s">
        <v>178</v>
      </c>
      <c r="AU182" s="192" t="s">
        <v>87</v>
      </c>
      <c r="AY182" s="19" t="s">
        <v>176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9" t="s">
        <v>84</v>
      </c>
      <c r="BK182" s="193">
        <f>ROUND(I182*H182,2)</f>
        <v>0</v>
      </c>
      <c r="BL182" s="19" t="s">
        <v>182</v>
      </c>
      <c r="BM182" s="192" t="s">
        <v>277</v>
      </c>
    </row>
    <row r="183" spans="1:65" s="2" customFormat="1" ht="11.25">
      <c r="A183" s="36"/>
      <c r="B183" s="37"/>
      <c r="C183" s="38"/>
      <c r="D183" s="194" t="s">
        <v>184</v>
      </c>
      <c r="E183" s="38"/>
      <c r="F183" s="195" t="s">
        <v>278</v>
      </c>
      <c r="G183" s="38"/>
      <c r="H183" s="38"/>
      <c r="I183" s="196"/>
      <c r="J183" s="38"/>
      <c r="K183" s="38"/>
      <c r="L183" s="41"/>
      <c r="M183" s="197"/>
      <c r="N183" s="198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184</v>
      </c>
      <c r="AU183" s="19" t="s">
        <v>87</v>
      </c>
    </row>
    <row r="184" spans="1:65" s="14" customFormat="1" ht="11.25">
      <c r="B184" s="210"/>
      <c r="C184" s="211"/>
      <c r="D184" s="201" t="s">
        <v>186</v>
      </c>
      <c r="E184" s="212" t="s">
        <v>21</v>
      </c>
      <c r="F184" s="213" t="s">
        <v>279</v>
      </c>
      <c r="G184" s="211"/>
      <c r="H184" s="214">
        <v>959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186</v>
      </c>
      <c r="AU184" s="220" t="s">
        <v>87</v>
      </c>
      <c r="AV184" s="14" t="s">
        <v>87</v>
      </c>
      <c r="AW184" s="14" t="s">
        <v>38</v>
      </c>
      <c r="AX184" s="14" t="s">
        <v>77</v>
      </c>
      <c r="AY184" s="220" t="s">
        <v>176</v>
      </c>
    </row>
    <row r="185" spans="1:65" s="15" customFormat="1" ht="11.25">
      <c r="B185" s="221"/>
      <c r="C185" s="222"/>
      <c r="D185" s="201" t="s">
        <v>186</v>
      </c>
      <c r="E185" s="223" t="s">
        <v>21</v>
      </c>
      <c r="F185" s="224" t="s">
        <v>188</v>
      </c>
      <c r="G185" s="222"/>
      <c r="H185" s="225">
        <v>959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186</v>
      </c>
      <c r="AU185" s="231" t="s">
        <v>87</v>
      </c>
      <c r="AV185" s="15" t="s">
        <v>182</v>
      </c>
      <c r="AW185" s="15" t="s">
        <v>38</v>
      </c>
      <c r="AX185" s="15" t="s">
        <v>84</v>
      </c>
      <c r="AY185" s="231" t="s">
        <v>176</v>
      </c>
    </row>
    <row r="186" spans="1:65" s="2" customFormat="1" ht="33" customHeight="1">
      <c r="A186" s="36"/>
      <c r="B186" s="37"/>
      <c r="C186" s="181" t="s">
        <v>280</v>
      </c>
      <c r="D186" s="181" t="s">
        <v>178</v>
      </c>
      <c r="E186" s="182" t="s">
        <v>281</v>
      </c>
      <c r="F186" s="183" t="s">
        <v>282</v>
      </c>
      <c r="G186" s="184" t="s">
        <v>142</v>
      </c>
      <c r="H186" s="185">
        <v>71</v>
      </c>
      <c r="I186" s="186"/>
      <c r="J186" s="187">
        <f>ROUND(I186*H186,2)</f>
        <v>0</v>
      </c>
      <c r="K186" s="183" t="s">
        <v>181</v>
      </c>
      <c r="L186" s="41"/>
      <c r="M186" s="188" t="s">
        <v>21</v>
      </c>
      <c r="N186" s="189" t="s">
        <v>48</v>
      </c>
      <c r="O186" s="66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2" t="s">
        <v>182</v>
      </c>
      <c r="AT186" s="192" t="s">
        <v>178</v>
      </c>
      <c r="AU186" s="192" t="s">
        <v>87</v>
      </c>
      <c r="AY186" s="19" t="s">
        <v>176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9" t="s">
        <v>84</v>
      </c>
      <c r="BK186" s="193">
        <f>ROUND(I186*H186,2)</f>
        <v>0</v>
      </c>
      <c r="BL186" s="19" t="s">
        <v>182</v>
      </c>
      <c r="BM186" s="192" t="s">
        <v>283</v>
      </c>
    </row>
    <row r="187" spans="1:65" s="2" customFormat="1" ht="11.25">
      <c r="A187" s="36"/>
      <c r="B187" s="37"/>
      <c r="C187" s="38"/>
      <c r="D187" s="194" t="s">
        <v>184</v>
      </c>
      <c r="E187" s="38"/>
      <c r="F187" s="195" t="s">
        <v>284</v>
      </c>
      <c r="G187" s="38"/>
      <c r="H187" s="38"/>
      <c r="I187" s="196"/>
      <c r="J187" s="38"/>
      <c r="K187" s="38"/>
      <c r="L187" s="41"/>
      <c r="M187" s="197"/>
      <c r="N187" s="198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184</v>
      </c>
      <c r="AU187" s="19" t="s">
        <v>87</v>
      </c>
    </row>
    <row r="188" spans="1:65" s="14" customFormat="1" ht="11.25">
      <c r="B188" s="210"/>
      <c r="C188" s="211"/>
      <c r="D188" s="201" t="s">
        <v>186</v>
      </c>
      <c r="E188" s="212" t="s">
        <v>21</v>
      </c>
      <c r="F188" s="213" t="s">
        <v>285</v>
      </c>
      <c r="G188" s="211"/>
      <c r="H188" s="214">
        <v>71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186</v>
      </c>
      <c r="AU188" s="220" t="s">
        <v>87</v>
      </c>
      <c r="AV188" s="14" t="s">
        <v>87</v>
      </c>
      <c r="AW188" s="14" t="s">
        <v>38</v>
      </c>
      <c r="AX188" s="14" t="s">
        <v>77</v>
      </c>
      <c r="AY188" s="220" t="s">
        <v>176</v>
      </c>
    </row>
    <row r="189" spans="1:65" s="15" customFormat="1" ht="11.25">
      <c r="B189" s="221"/>
      <c r="C189" s="222"/>
      <c r="D189" s="201" t="s">
        <v>186</v>
      </c>
      <c r="E189" s="223" t="s">
        <v>21</v>
      </c>
      <c r="F189" s="224" t="s">
        <v>188</v>
      </c>
      <c r="G189" s="222"/>
      <c r="H189" s="225">
        <v>71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186</v>
      </c>
      <c r="AU189" s="231" t="s">
        <v>87</v>
      </c>
      <c r="AV189" s="15" t="s">
        <v>182</v>
      </c>
      <c r="AW189" s="15" t="s">
        <v>38</v>
      </c>
      <c r="AX189" s="15" t="s">
        <v>84</v>
      </c>
      <c r="AY189" s="231" t="s">
        <v>176</v>
      </c>
    </row>
    <row r="190" spans="1:65" s="2" customFormat="1" ht="33" customHeight="1">
      <c r="A190" s="36"/>
      <c r="B190" s="37"/>
      <c r="C190" s="181" t="s">
        <v>286</v>
      </c>
      <c r="D190" s="181" t="s">
        <v>178</v>
      </c>
      <c r="E190" s="182" t="s">
        <v>287</v>
      </c>
      <c r="F190" s="183" t="s">
        <v>288</v>
      </c>
      <c r="G190" s="184" t="s">
        <v>142</v>
      </c>
      <c r="H190" s="185">
        <v>5</v>
      </c>
      <c r="I190" s="186"/>
      <c r="J190" s="187">
        <f>ROUND(I190*H190,2)</f>
        <v>0</v>
      </c>
      <c r="K190" s="183" t="s">
        <v>181</v>
      </c>
      <c r="L190" s="41"/>
      <c r="M190" s="188" t="s">
        <v>21</v>
      </c>
      <c r="N190" s="189" t="s">
        <v>48</v>
      </c>
      <c r="O190" s="66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2" t="s">
        <v>182</v>
      </c>
      <c r="AT190" s="192" t="s">
        <v>178</v>
      </c>
      <c r="AU190" s="192" t="s">
        <v>87</v>
      </c>
      <c r="AY190" s="19" t="s">
        <v>176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9" t="s">
        <v>84</v>
      </c>
      <c r="BK190" s="193">
        <f>ROUND(I190*H190,2)</f>
        <v>0</v>
      </c>
      <c r="BL190" s="19" t="s">
        <v>182</v>
      </c>
      <c r="BM190" s="192" t="s">
        <v>289</v>
      </c>
    </row>
    <row r="191" spans="1:65" s="2" customFormat="1" ht="11.25">
      <c r="A191" s="36"/>
      <c r="B191" s="37"/>
      <c r="C191" s="38"/>
      <c r="D191" s="194" t="s">
        <v>184</v>
      </c>
      <c r="E191" s="38"/>
      <c r="F191" s="195" t="s">
        <v>290</v>
      </c>
      <c r="G191" s="38"/>
      <c r="H191" s="38"/>
      <c r="I191" s="196"/>
      <c r="J191" s="38"/>
      <c r="K191" s="38"/>
      <c r="L191" s="41"/>
      <c r="M191" s="197"/>
      <c r="N191" s="198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184</v>
      </c>
      <c r="AU191" s="19" t="s">
        <v>87</v>
      </c>
    </row>
    <row r="192" spans="1:65" s="14" customFormat="1" ht="11.25">
      <c r="B192" s="210"/>
      <c r="C192" s="211"/>
      <c r="D192" s="201" t="s">
        <v>186</v>
      </c>
      <c r="E192" s="212" t="s">
        <v>21</v>
      </c>
      <c r="F192" s="213" t="s">
        <v>291</v>
      </c>
      <c r="G192" s="211"/>
      <c r="H192" s="214">
        <v>5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186</v>
      </c>
      <c r="AU192" s="220" t="s">
        <v>87</v>
      </c>
      <c r="AV192" s="14" t="s">
        <v>87</v>
      </c>
      <c r="AW192" s="14" t="s">
        <v>38</v>
      </c>
      <c r="AX192" s="14" t="s">
        <v>77</v>
      </c>
      <c r="AY192" s="220" t="s">
        <v>176</v>
      </c>
    </row>
    <row r="193" spans="1:51" s="15" customFormat="1" ht="11.25">
      <c r="B193" s="221"/>
      <c r="C193" s="222"/>
      <c r="D193" s="201" t="s">
        <v>186</v>
      </c>
      <c r="E193" s="223" t="s">
        <v>21</v>
      </c>
      <c r="F193" s="224" t="s">
        <v>188</v>
      </c>
      <c r="G193" s="222"/>
      <c r="H193" s="225">
        <v>5</v>
      </c>
      <c r="I193" s="226"/>
      <c r="J193" s="222"/>
      <c r="K193" s="222"/>
      <c r="L193" s="227"/>
      <c r="M193" s="232"/>
      <c r="N193" s="233"/>
      <c r="O193" s="233"/>
      <c r="P193" s="233"/>
      <c r="Q193" s="233"/>
      <c r="R193" s="233"/>
      <c r="S193" s="233"/>
      <c r="T193" s="234"/>
      <c r="AT193" s="231" t="s">
        <v>186</v>
      </c>
      <c r="AU193" s="231" t="s">
        <v>87</v>
      </c>
      <c r="AV193" s="15" t="s">
        <v>182</v>
      </c>
      <c r="AW193" s="15" t="s">
        <v>38</v>
      </c>
      <c r="AX193" s="15" t="s">
        <v>84</v>
      </c>
      <c r="AY193" s="231" t="s">
        <v>176</v>
      </c>
    </row>
    <row r="194" spans="1:51" s="2" customFormat="1" ht="6.95" customHeight="1">
      <c r="A194" s="36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41"/>
      <c r="M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</row>
  </sheetData>
  <sheetProtection algorithmName="SHA-512" hashValue="Ul1irhNLobD76Em5B/LG6ZslXUvbYTBC7Q08BL5+SFqTH/ppqgbgISjkeaopPGXQWlL/BzyQnSn34Q4yMP1zfQ==" saltValue="imJ0vpR1ojHFokyTHbU+A+ly0HwqOo35lBKgGfX6tY4FWRZ6zVs1vs6IVIxvczNidCDV5d0S1yjDgrQj41qovQ==" spinCount="100000" sheet="1" objects="1" scenarios="1" formatColumns="0" formatRows="0" autoFilter="0"/>
  <autoFilter ref="C86:K193" xr:uid="{00000000-0009-0000-0000-000001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100-000000000000}"/>
    <hyperlink ref="F111" r:id="rId2" xr:uid="{00000000-0004-0000-0100-000001000000}"/>
    <hyperlink ref="F125" r:id="rId3" xr:uid="{00000000-0004-0000-0100-000002000000}"/>
    <hyperlink ref="F135" r:id="rId4" xr:uid="{00000000-0004-0000-0100-000003000000}"/>
    <hyperlink ref="F155" r:id="rId5" xr:uid="{00000000-0004-0000-0100-000004000000}"/>
    <hyperlink ref="F159" r:id="rId6" xr:uid="{00000000-0004-0000-0100-000005000000}"/>
    <hyperlink ref="F163" r:id="rId7" xr:uid="{00000000-0004-0000-0100-000006000000}"/>
    <hyperlink ref="F167" r:id="rId8" xr:uid="{00000000-0004-0000-0100-000007000000}"/>
    <hyperlink ref="F171" r:id="rId9" xr:uid="{00000000-0004-0000-0100-000008000000}"/>
    <hyperlink ref="F175" r:id="rId10" xr:uid="{00000000-0004-0000-0100-000009000000}"/>
    <hyperlink ref="F179" r:id="rId11" xr:uid="{00000000-0004-0000-0100-00000A000000}"/>
    <hyperlink ref="F183" r:id="rId12" xr:uid="{00000000-0004-0000-0100-00000B000000}"/>
    <hyperlink ref="F187" r:id="rId13" xr:uid="{00000000-0004-0000-0100-00000C000000}"/>
    <hyperlink ref="F191" r:id="rId14" xr:uid="{00000000-0004-0000-01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3"/>
  <sheetViews>
    <sheetView showGridLines="0" workbookViewId="0">
      <selection activeCell="E11" sqref="E11:H1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95</v>
      </c>
      <c r="AZ2" s="110" t="s">
        <v>292</v>
      </c>
      <c r="BA2" s="110" t="s">
        <v>293</v>
      </c>
      <c r="BB2" s="110" t="s">
        <v>294</v>
      </c>
      <c r="BC2" s="110" t="s">
        <v>295</v>
      </c>
      <c r="BD2" s="110" t="s">
        <v>87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  <c r="AZ3" s="110" t="s">
        <v>296</v>
      </c>
      <c r="BA3" s="110" t="s">
        <v>297</v>
      </c>
      <c r="BB3" s="110" t="s">
        <v>298</v>
      </c>
      <c r="BC3" s="110" t="s">
        <v>299</v>
      </c>
      <c r="BD3" s="110" t="s">
        <v>87</v>
      </c>
    </row>
    <row r="4" spans="1:56" s="1" customFormat="1" ht="24.95" customHeight="1">
      <c r="B4" s="22"/>
      <c r="D4" s="113" t="s">
        <v>136</v>
      </c>
      <c r="L4" s="22"/>
      <c r="M4" s="114" t="s">
        <v>10</v>
      </c>
      <c r="AT4" s="19" t="s">
        <v>4</v>
      </c>
      <c r="AZ4" s="110" t="s">
        <v>300</v>
      </c>
      <c r="BA4" s="110" t="s">
        <v>301</v>
      </c>
      <c r="BB4" s="110" t="s">
        <v>298</v>
      </c>
      <c r="BC4" s="110" t="s">
        <v>302</v>
      </c>
      <c r="BD4" s="110" t="s">
        <v>87</v>
      </c>
    </row>
    <row r="5" spans="1:56" s="1" customFormat="1" ht="6.95" customHeight="1">
      <c r="B5" s="22"/>
      <c r="L5" s="22"/>
      <c r="AZ5" s="110" t="s">
        <v>303</v>
      </c>
      <c r="BA5" s="110" t="s">
        <v>304</v>
      </c>
      <c r="BB5" s="110" t="s">
        <v>298</v>
      </c>
      <c r="BC5" s="110" t="s">
        <v>305</v>
      </c>
      <c r="BD5" s="110" t="s">
        <v>87</v>
      </c>
    </row>
    <row r="6" spans="1:56" s="1" customFormat="1" ht="12" customHeight="1">
      <c r="B6" s="22"/>
      <c r="D6" s="115" t="s">
        <v>16</v>
      </c>
      <c r="L6" s="22"/>
    </row>
    <row r="7" spans="1:56" s="1" customFormat="1" ht="16.5" customHeight="1">
      <c r="B7" s="22"/>
      <c r="E7" s="406" t="str">
        <f>'Rekapitulace stavby'!K6</f>
        <v>Výstavba vodních nádrží MVN3 a MVN4 v k. ú. Bedřichov u Horní Stropnice</v>
      </c>
      <c r="F7" s="407"/>
      <c r="G7" s="407"/>
      <c r="H7" s="407"/>
      <c r="L7" s="22"/>
    </row>
    <row r="8" spans="1:56" s="1" customFormat="1" ht="12" customHeight="1">
      <c r="B8" s="22"/>
      <c r="D8" s="115" t="s">
        <v>150</v>
      </c>
      <c r="L8" s="22"/>
    </row>
    <row r="9" spans="1:56" s="2" customFormat="1" ht="16.5" customHeight="1">
      <c r="A9" s="36"/>
      <c r="B9" s="41"/>
      <c r="C9" s="36"/>
      <c r="D9" s="36"/>
      <c r="E9" s="406" t="s">
        <v>151</v>
      </c>
      <c r="F9" s="408"/>
      <c r="G9" s="408"/>
      <c r="H9" s="408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5" t="s">
        <v>152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09" t="s">
        <v>306</v>
      </c>
      <c r="F11" s="408"/>
      <c r="G11" s="408"/>
      <c r="H11" s="408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96</v>
      </c>
      <c r="G13" s="36"/>
      <c r="H13" s="36"/>
      <c r="I13" s="115" t="s">
        <v>20</v>
      </c>
      <c r="J13" s="105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5" t="s">
        <v>22</v>
      </c>
      <c r="E14" s="36"/>
      <c r="F14" s="105" t="s">
        <v>154</v>
      </c>
      <c r="G14" s="36"/>
      <c r="H14" s="36"/>
      <c r="I14" s="115" t="s">
        <v>24</v>
      </c>
      <c r="J14" s="117" t="str">
        <f>'Rekapitulace stavby'!AN8</f>
        <v>6. 4. 2021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5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29</v>
      </c>
      <c r="F17" s="36"/>
      <c r="G17" s="36"/>
      <c r="H17" s="36"/>
      <c r="I17" s="115" t="s">
        <v>30</v>
      </c>
      <c r="J17" s="105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5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36</v>
      </c>
      <c r="F23" s="36"/>
      <c r="G23" s="36"/>
      <c r="H23" s="36"/>
      <c r="I23" s="115" t="s">
        <v>30</v>
      </c>
      <c r="J23" s="105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30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41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2" t="s">
        <v>21</v>
      </c>
      <c r="F29" s="412"/>
      <c r="G29" s="412"/>
      <c r="H29" s="41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43</v>
      </c>
      <c r="E32" s="36"/>
      <c r="F32" s="36"/>
      <c r="G32" s="36"/>
      <c r="H32" s="36"/>
      <c r="I32" s="36"/>
      <c r="J32" s="123">
        <f>ROUND(J87,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45</v>
      </c>
      <c r="G34" s="36"/>
      <c r="H34" s="36"/>
      <c r="I34" s="124" t="s">
        <v>44</v>
      </c>
      <c r="J34" s="124" t="s">
        <v>46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47</v>
      </c>
      <c r="E35" s="115" t="s">
        <v>48</v>
      </c>
      <c r="F35" s="126">
        <f>ROUND((SUM(BE87:BE132)),  2)</f>
        <v>0</v>
      </c>
      <c r="G35" s="36"/>
      <c r="H35" s="36"/>
      <c r="I35" s="127">
        <v>0.21</v>
      </c>
      <c r="J35" s="126">
        <f>ROUND(((SUM(BE87:BE132))*I35),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49</v>
      </c>
      <c r="F36" s="126">
        <f>ROUND((SUM(BF87:BF132)),  2)</f>
        <v>0</v>
      </c>
      <c r="G36" s="36"/>
      <c r="H36" s="36"/>
      <c r="I36" s="127">
        <v>0.15</v>
      </c>
      <c r="J36" s="126">
        <f>ROUND(((SUM(BF87:BF132))*I36),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50</v>
      </c>
      <c r="F37" s="126">
        <f>ROUND((SUM(BG87:BG132)),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51</v>
      </c>
      <c r="F38" s="126">
        <f>ROUND((SUM(BH87:BH132)),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52</v>
      </c>
      <c r="F39" s="126">
        <f>ROUND((SUM(BI87:BI132)),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53</v>
      </c>
      <c r="E41" s="130"/>
      <c r="F41" s="130"/>
      <c r="G41" s="131" t="s">
        <v>54</v>
      </c>
      <c r="H41" s="132" t="s">
        <v>55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155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Výstavba vodních nádrží MVN3 a MVN4 v k. ú. Bedřichov u Horní Stropnice</v>
      </c>
      <c r="F50" s="414"/>
      <c r="G50" s="414"/>
      <c r="H50" s="414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151</v>
      </c>
      <c r="F52" s="415"/>
      <c r="G52" s="415"/>
      <c r="H52" s="41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152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7" t="str">
        <f>E11</f>
        <v>SO 10.1 - TVAROVÁNÍ ZÁTOPY</v>
      </c>
      <c r="F54" s="415"/>
      <c r="G54" s="415"/>
      <c r="H54" s="415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ppč. 634</v>
      </c>
      <c r="G56" s="38"/>
      <c r="H56" s="38"/>
      <c r="I56" s="31" t="s">
        <v>24</v>
      </c>
      <c r="J56" s="61" t="str">
        <f>IF(J14="","",J14)</f>
        <v>6. 4. 2021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>SPÚ, KPÚ pro Jihočeský kraj</v>
      </c>
      <c r="G58" s="38"/>
      <c r="H58" s="38"/>
      <c r="I58" s="31" t="s">
        <v>34</v>
      </c>
      <c r="J58" s="34" t="str">
        <f>E23</f>
        <v>VODOPLAN s.r.o.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156</v>
      </c>
      <c r="D61" s="140"/>
      <c r="E61" s="140"/>
      <c r="F61" s="140"/>
      <c r="G61" s="140"/>
      <c r="H61" s="140"/>
      <c r="I61" s="140"/>
      <c r="J61" s="141" t="s">
        <v>157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75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158</v>
      </c>
    </row>
    <row r="64" spans="1:47" s="9" customFormat="1" ht="24.95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J88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160</v>
      </c>
      <c r="E65" s="151"/>
      <c r="F65" s="151"/>
      <c r="G65" s="151"/>
      <c r="H65" s="151"/>
      <c r="I65" s="151"/>
      <c r="J65" s="152">
        <f>J89</f>
        <v>0</v>
      </c>
      <c r="K65" s="99"/>
      <c r="L65" s="153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161</v>
      </c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413" t="str">
        <f>E7</f>
        <v>Výstavba vodních nádrží MVN3 a MVN4 v k. ú. Bedřichov u Horní Stropnice</v>
      </c>
      <c r="F75" s="414"/>
      <c r="G75" s="414"/>
      <c r="H75" s="414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150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413" t="s">
        <v>151</v>
      </c>
      <c r="F77" s="415"/>
      <c r="G77" s="415"/>
      <c r="H77" s="415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152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67" t="str">
        <f>E11</f>
        <v>SO 10.1 - TVAROVÁNÍ ZÁTOPY</v>
      </c>
      <c r="F79" s="415"/>
      <c r="G79" s="415"/>
      <c r="H79" s="415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22</v>
      </c>
      <c r="D81" s="38"/>
      <c r="E81" s="38"/>
      <c r="F81" s="29" t="str">
        <f>F14</f>
        <v>ppč. 634</v>
      </c>
      <c r="G81" s="38"/>
      <c r="H81" s="38"/>
      <c r="I81" s="31" t="s">
        <v>24</v>
      </c>
      <c r="J81" s="61" t="str">
        <f>IF(J14="","",J14)</f>
        <v>6. 4. 2021</v>
      </c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26</v>
      </c>
      <c r="D83" s="38"/>
      <c r="E83" s="38"/>
      <c r="F83" s="29" t="str">
        <f>E17</f>
        <v>SPÚ, KPÚ pro Jihočeský kraj</v>
      </c>
      <c r="G83" s="38"/>
      <c r="H83" s="38"/>
      <c r="I83" s="31" t="s">
        <v>34</v>
      </c>
      <c r="J83" s="34" t="str">
        <f>E23</f>
        <v>VODOPLAN s.r.o.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32</v>
      </c>
      <c r="D84" s="38"/>
      <c r="E84" s="38"/>
      <c r="F84" s="29" t="str">
        <f>IF(E20="","",E20)</f>
        <v>Vyplň údaj</v>
      </c>
      <c r="G84" s="38"/>
      <c r="H84" s="38"/>
      <c r="I84" s="31" t="s">
        <v>39</v>
      </c>
      <c r="J84" s="34" t="str">
        <f>E26</f>
        <v xml:space="preserve"> 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4"/>
      <c r="B86" s="155"/>
      <c r="C86" s="156" t="s">
        <v>162</v>
      </c>
      <c r="D86" s="157" t="s">
        <v>62</v>
      </c>
      <c r="E86" s="157" t="s">
        <v>58</v>
      </c>
      <c r="F86" s="157" t="s">
        <v>59</v>
      </c>
      <c r="G86" s="157" t="s">
        <v>163</v>
      </c>
      <c r="H86" s="157" t="s">
        <v>164</v>
      </c>
      <c r="I86" s="157" t="s">
        <v>165</v>
      </c>
      <c r="J86" s="157" t="s">
        <v>157</v>
      </c>
      <c r="K86" s="158" t="s">
        <v>166</v>
      </c>
      <c r="L86" s="159"/>
      <c r="M86" s="70" t="s">
        <v>21</v>
      </c>
      <c r="N86" s="71" t="s">
        <v>47</v>
      </c>
      <c r="O86" s="71" t="s">
        <v>167</v>
      </c>
      <c r="P86" s="71" t="s">
        <v>168</v>
      </c>
      <c r="Q86" s="71" t="s">
        <v>169</v>
      </c>
      <c r="R86" s="71" t="s">
        <v>170</v>
      </c>
      <c r="S86" s="71" t="s">
        <v>171</v>
      </c>
      <c r="T86" s="72" t="s">
        <v>172</v>
      </c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</row>
    <row r="87" spans="1:65" s="2" customFormat="1" ht="22.9" customHeight="1">
      <c r="A87" s="36"/>
      <c r="B87" s="37"/>
      <c r="C87" s="77" t="s">
        <v>173</v>
      </c>
      <c r="D87" s="38"/>
      <c r="E87" s="38"/>
      <c r="F87" s="38"/>
      <c r="G87" s="38"/>
      <c r="H87" s="38"/>
      <c r="I87" s="38"/>
      <c r="J87" s="160">
        <f>BK87</f>
        <v>0</v>
      </c>
      <c r="K87" s="38"/>
      <c r="L87" s="41"/>
      <c r="M87" s="73"/>
      <c r="N87" s="161"/>
      <c r="O87" s="74"/>
      <c r="P87" s="162">
        <f>P88</f>
        <v>0</v>
      </c>
      <c r="Q87" s="74"/>
      <c r="R87" s="162">
        <f>R88</f>
        <v>0</v>
      </c>
      <c r="S87" s="74"/>
      <c r="T87" s="163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76</v>
      </c>
      <c r="AU87" s="19" t="s">
        <v>158</v>
      </c>
      <c r="BK87" s="164">
        <f>BK88</f>
        <v>0</v>
      </c>
    </row>
    <row r="88" spans="1:65" s="12" customFormat="1" ht="25.9" customHeight="1">
      <c r="B88" s="165"/>
      <c r="C88" s="166"/>
      <c r="D88" s="167" t="s">
        <v>76</v>
      </c>
      <c r="E88" s="168" t="s">
        <v>174</v>
      </c>
      <c r="F88" s="168" t="s">
        <v>175</v>
      </c>
      <c r="G88" s="166"/>
      <c r="H88" s="166"/>
      <c r="I88" s="169"/>
      <c r="J88" s="170">
        <f>BK88</f>
        <v>0</v>
      </c>
      <c r="K88" s="166"/>
      <c r="L88" s="171"/>
      <c r="M88" s="172"/>
      <c r="N88" s="173"/>
      <c r="O88" s="173"/>
      <c r="P88" s="174">
        <f>P89</f>
        <v>0</v>
      </c>
      <c r="Q88" s="173"/>
      <c r="R88" s="174">
        <f>R89</f>
        <v>0</v>
      </c>
      <c r="S88" s="173"/>
      <c r="T88" s="175">
        <f>T89</f>
        <v>0</v>
      </c>
      <c r="AR88" s="176" t="s">
        <v>84</v>
      </c>
      <c r="AT88" s="177" t="s">
        <v>76</v>
      </c>
      <c r="AU88" s="177" t="s">
        <v>77</v>
      </c>
      <c r="AY88" s="176" t="s">
        <v>176</v>
      </c>
      <c r="BK88" s="178">
        <f>BK89</f>
        <v>0</v>
      </c>
    </row>
    <row r="89" spans="1:65" s="12" customFormat="1" ht="22.9" customHeight="1">
      <c r="B89" s="165"/>
      <c r="C89" s="166"/>
      <c r="D89" s="167" t="s">
        <v>76</v>
      </c>
      <c r="E89" s="179" t="s">
        <v>84</v>
      </c>
      <c r="F89" s="179" t="s">
        <v>177</v>
      </c>
      <c r="G89" s="166"/>
      <c r="H89" s="166"/>
      <c r="I89" s="169"/>
      <c r="J89" s="180">
        <f>BK89</f>
        <v>0</v>
      </c>
      <c r="K89" s="166"/>
      <c r="L89" s="171"/>
      <c r="M89" s="172"/>
      <c r="N89" s="173"/>
      <c r="O89" s="173"/>
      <c r="P89" s="174">
        <f>SUM(P90:P132)</f>
        <v>0</v>
      </c>
      <c r="Q89" s="173"/>
      <c r="R89" s="174">
        <f>SUM(R90:R132)</f>
        <v>0</v>
      </c>
      <c r="S89" s="173"/>
      <c r="T89" s="175">
        <f>SUM(T90:T132)</f>
        <v>0</v>
      </c>
      <c r="AR89" s="176" t="s">
        <v>84</v>
      </c>
      <c r="AT89" s="177" t="s">
        <v>76</v>
      </c>
      <c r="AU89" s="177" t="s">
        <v>84</v>
      </c>
      <c r="AY89" s="176" t="s">
        <v>176</v>
      </c>
      <c r="BK89" s="178">
        <f>SUM(BK90:BK132)</f>
        <v>0</v>
      </c>
    </row>
    <row r="90" spans="1:65" s="2" customFormat="1" ht="16.5" customHeight="1">
      <c r="A90" s="36"/>
      <c r="B90" s="37"/>
      <c r="C90" s="181" t="s">
        <v>84</v>
      </c>
      <c r="D90" s="181" t="s">
        <v>178</v>
      </c>
      <c r="E90" s="182" t="s">
        <v>307</v>
      </c>
      <c r="F90" s="183" t="s">
        <v>308</v>
      </c>
      <c r="G90" s="184" t="s">
        <v>131</v>
      </c>
      <c r="H90" s="185">
        <v>2357</v>
      </c>
      <c r="I90" s="186"/>
      <c r="J90" s="187">
        <f>ROUND(I90*H90,2)</f>
        <v>0</v>
      </c>
      <c r="K90" s="183" t="s">
        <v>181</v>
      </c>
      <c r="L90" s="41"/>
      <c r="M90" s="188" t="s">
        <v>21</v>
      </c>
      <c r="N90" s="189" t="s">
        <v>48</v>
      </c>
      <c r="O90" s="66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182</v>
      </c>
      <c r="AT90" s="192" t="s">
        <v>178</v>
      </c>
      <c r="AU90" s="192" t="s">
        <v>87</v>
      </c>
      <c r="AY90" s="19" t="s">
        <v>176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9" t="s">
        <v>84</v>
      </c>
      <c r="BK90" s="193">
        <f>ROUND(I90*H90,2)</f>
        <v>0</v>
      </c>
      <c r="BL90" s="19" t="s">
        <v>182</v>
      </c>
      <c r="BM90" s="192" t="s">
        <v>309</v>
      </c>
    </row>
    <row r="91" spans="1:65" s="2" customFormat="1" ht="11.25">
      <c r="A91" s="36"/>
      <c r="B91" s="37"/>
      <c r="C91" s="38"/>
      <c r="D91" s="194" t="s">
        <v>184</v>
      </c>
      <c r="E91" s="38"/>
      <c r="F91" s="195" t="s">
        <v>310</v>
      </c>
      <c r="G91" s="38"/>
      <c r="H91" s="38"/>
      <c r="I91" s="196"/>
      <c r="J91" s="38"/>
      <c r="K91" s="38"/>
      <c r="L91" s="41"/>
      <c r="M91" s="197"/>
      <c r="N91" s="198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184</v>
      </c>
      <c r="AU91" s="19" t="s">
        <v>87</v>
      </c>
    </row>
    <row r="92" spans="1:65" s="13" customFormat="1" ht="11.25">
      <c r="B92" s="199"/>
      <c r="C92" s="200"/>
      <c r="D92" s="201" t="s">
        <v>186</v>
      </c>
      <c r="E92" s="202" t="s">
        <v>21</v>
      </c>
      <c r="F92" s="203" t="s">
        <v>311</v>
      </c>
      <c r="G92" s="200"/>
      <c r="H92" s="202" t="s">
        <v>21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186</v>
      </c>
      <c r="AU92" s="209" t="s">
        <v>87</v>
      </c>
      <c r="AV92" s="13" t="s">
        <v>84</v>
      </c>
      <c r="AW92" s="13" t="s">
        <v>38</v>
      </c>
      <c r="AX92" s="13" t="s">
        <v>77</v>
      </c>
      <c r="AY92" s="209" t="s">
        <v>176</v>
      </c>
    </row>
    <row r="93" spans="1:65" s="14" customFormat="1" ht="11.25">
      <c r="B93" s="210"/>
      <c r="C93" s="211"/>
      <c r="D93" s="201" t="s">
        <v>186</v>
      </c>
      <c r="E93" s="212" t="s">
        <v>21</v>
      </c>
      <c r="F93" s="213" t="s">
        <v>312</v>
      </c>
      <c r="G93" s="211"/>
      <c r="H93" s="214">
        <v>130.6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186</v>
      </c>
      <c r="AU93" s="220" t="s">
        <v>87</v>
      </c>
      <c r="AV93" s="14" t="s">
        <v>87</v>
      </c>
      <c r="AW93" s="14" t="s">
        <v>38</v>
      </c>
      <c r="AX93" s="14" t="s">
        <v>77</v>
      </c>
      <c r="AY93" s="220" t="s">
        <v>176</v>
      </c>
    </row>
    <row r="94" spans="1:65" s="14" customFormat="1" ht="11.25">
      <c r="B94" s="210"/>
      <c r="C94" s="211"/>
      <c r="D94" s="201" t="s">
        <v>186</v>
      </c>
      <c r="E94" s="212" t="s">
        <v>21</v>
      </c>
      <c r="F94" s="213" t="s">
        <v>313</v>
      </c>
      <c r="G94" s="211"/>
      <c r="H94" s="214">
        <v>171</v>
      </c>
      <c r="I94" s="215"/>
      <c r="J94" s="211"/>
      <c r="K94" s="211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186</v>
      </c>
      <c r="AU94" s="220" t="s">
        <v>87</v>
      </c>
      <c r="AV94" s="14" t="s">
        <v>87</v>
      </c>
      <c r="AW94" s="14" t="s">
        <v>38</v>
      </c>
      <c r="AX94" s="14" t="s">
        <v>77</v>
      </c>
      <c r="AY94" s="220" t="s">
        <v>176</v>
      </c>
    </row>
    <row r="95" spans="1:65" s="14" customFormat="1" ht="11.25">
      <c r="B95" s="210"/>
      <c r="C95" s="211"/>
      <c r="D95" s="201" t="s">
        <v>186</v>
      </c>
      <c r="E95" s="212" t="s">
        <v>21</v>
      </c>
      <c r="F95" s="213" t="s">
        <v>314</v>
      </c>
      <c r="G95" s="211"/>
      <c r="H95" s="214">
        <v>169.8</v>
      </c>
      <c r="I95" s="215"/>
      <c r="J95" s="211"/>
      <c r="K95" s="211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186</v>
      </c>
      <c r="AU95" s="220" t="s">
        <v>87</v>
      </c>
      <c r="AV95" s="14" t="s">
        <v>87</v>
      </c>
      <c r="AW95" s="14" t="s">
        <v>38</v>
      </c>
      <c r="AX95" s="14" t="s">
        <v>77</v>
      </c>
      <c r="AY95" s="220" t="s">
        <v>176</v>
      </c>
    </row>
    <row r="96" spans="1:65" s="15" customFormat="1" ht="11.25">
      <c r="B96" s="221"/>
      <c r="C96" s="222"/>
      <c r="D96" s="201" t="s">
        <v>186</v>
      </c>
      <c r="E96" s="223" t="s">
        <v>300</v>
      </c>
      <c r="F96" s="224" t="s">
        <v>188</v>
      </c>
      <c r="G96" s="222"/>
      <c r="H96" s="225">
        <v>471.4</v>
      </c>
      <c r="I96" s="226"/>
      <c r="J96" s="222"/>
      <c r="K96" s="222"/>
      <c r="L96" s="227"/>
      <c r="M96" s="228"/>
      <c r="N96" s="229"/>
      <c r="O96" s="229"/>
      <c r="P96" s="229"/>
      <c r="Q96" s="229"/>
      <c r="R96" s="229"/>
      <c r="S96" s="229"/>
      <c r="T96" s="230"/>
      <c r="AT96" s="231" t="s">
        <v>186</v>
      </c>
      <c r="AU96" s="231" t="s">
        <v>87</v>
      </c>
      <c r="AV96" s="15" t="s">
        <v>182</v>
      </c>
      <c r="AW96" s="15" t="s">
        <v>38</v>
      </c>
      <c r="AX96" s="15" t="s">
        <v>77</v>
      </c>
      <c r="AY96" s="231" t="s">
        <v>176</v>
      </c>
    </row>
    <row r="97" spans="1:65" s="14" customFormat="1" ht="11.25">
      <c r="B97" s="210"/>
      <c r="C97" s="211"/>
      <c r="D97" s="201" t="s">
        <v>186</v>
      </c>
      <c r="E97" s="212" t="s">
        <v>21</v>
      </c>
      <c r="F97" s="213" t="s">
        <v>315</v>
      </c>
      <c r="G97" s="211"/>
      <c r="H97" s="214">
        <v>2357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186</v>
      </c>
      <c r="AU97" s="220" t="s">
        <v>87</v>
      </c>
      <c r="AV97" s="14" t="s">
        <v>87</v>
      </c>
      <c r="AW97" s="14" t="s">
        <v>38</v>
      </c>
      <c r="AX97" s="14" t="s">
        <v>77</v>
      </c>
      <c r="AY97" s="220" t="s">
        <v>176</v>
      </c>
    </row>
    <row r="98" spans="1:65" s="15" customFormat="1" ht="11.25">
      <c r="B98" s="221"/>
      <c r="C98" s="222"/>
      <c r="D98" s="201" t="s">
        <v>186</v>
      </c>
      <c r="E98" s="223" t="s">
        <v>316</v>
      </c>
      <c r="F98" s="224" t="s">
        <v>188</v>
      </c>
      <c r="G98" s="222"/>
      <c r="H98" s="225">
        <v>2357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AT98" s="231" t="s">
        <v>186</v>
      </c>
      <c r="AU98" s="231" t="s">
        <v>87</v>
      </c>
      <c r="AV98" s="15" t="s">
        <v>182</v>
      </c>
      <c r="AW98" s="15" t="s">
        <v>38</v>
      </c>
      <c r="AX98" s="15" t="s">
        <v>84</v>
      </c>
      <c r="AY98" s="231" t="s">
        <v>176</v>
      </c>
    </row>
    <row r="99" spans="1:65" s="14" customFormat="1" ht="11.25">
      <c r="B99" s="210"/>
      <c r="C99" s="211"/>
      <c r="D99" s="201" t="s">
        <v>186</v>
      </c>
      <c r="E99" s="212" t="s">
        <v>292</v>
      </c>
      <c r="F99" s="213" t="s">
        <v>317</v>
      </c>
      <c r="G99" s="211"/>
      <c r="H99" s="214">
        <v>0.2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186</v>
      </c>
      <c r="AU99" s="220" t="s">
        <v>87</v>
      </c>
      <c r="AV99" s="14" t="s">
        <v>87</v>
      </c>
      <c r="AW99" s="14" t="s">
        <v>38</v>
      </c>
      <c r="AX99" s="14" t="s">
        <v>77</v>
      </c>
      <c r="AY99" s="220" t="s">
        <v>176</v>
      </c>
    </row>
    <row r="100" spans="1:65" s="2" customFormat="1" ht="24.2" customHeight="1">
      <c r="A100" s="36"/>
      <c r="B100" s="37"/>
      <c r="C100" s="181" t="s">
        <v>87</v>
      </c>
      <c r="D100" s="181" t="s">
        <v>178</v>
      </c>
      <c r="E100" s="182" t="s">
        <v>318</v>
      </c>
      <c r="F100" s="183" t="s">
        <v>319</v>
      </c>
      <c r="G100" s="184" t="s">
        <v>298</v>
      </c>
      <c r="H100" s="185">
        <v>1322.7</v>
      </c>
      <c r="I100" s="186"/>
      <c r="J100" s="187">
        <f>ROUND(I100*H100,2)</f>
        <v>0</v>
      </c>
      <c r="K100" s="183" t="s">
        <v>181</v>
      </c>
      <c r="L100" s="41"/>
      <c r="M100" s="188" t="s">
        <v>21</v>
      </c>
      <c r="N100" s="189" t="s">
        <v>48</v>
      </c>
      <c r="O100" s="66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182</v>
      </c>
      <c r="AT100" s="192" t="s">
        <v>178</v>
      </c>
      <c r="AU100" s="192" t="s">
        <v>87</v>
      </c>
      <c r="AY100" s="19" t="s">
        <v>176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9" t="s">
        <v>84</v>
      </c>
      <c r="BK100" s="193">
        <f>ROUND(I100*H100,2)</f>
        <v>0</v>
      </c>
      <c r="BL100" s="19" t="s">
        <v>182</v>
      </c>
      <c r="BM100" s="192" t="s">
        <v>320</v>
      </c>
    </row>
    <row r="101" spans="1:65" s="2" customFormat="1" ht="11.25">
      <c r="A101" s="36"/>
      <c r="B101" s="37"/>
      <c r="C101" s="38"/>
      <c r="D101" s="194" t="s">
        <v>184</v>
      </c>
      <c r="E101" s="38"/>
      <c r="F101" s="195" t="s">
        <v>321</v>
      </c>
      <c r="G101" s="38"/>
      <c r="H101" s="38"/>
      <c r="I101" s="196"/>
      <c r="J101" s="38"/>
      <c r="K101" s="38"/>
      <c r="L101" s="41"/>
      <c r="M101" s="197"/>
      <c r="N101" s="198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184</v>
      </c>
      <c r="AU101" s="19" t="s">
        <v>87</v>
      </c>
    </row>
    <row r="102" spans="1:65" s="13" customFormat="1" ht="11.25">
      <c r="B102" s="199"/>
      <c r="C102" s="200"/>
      <c r="D102" s="201" t="s">
        <v>186</v>
      </c>
      <c r="E102" s="202" t="s">
        <v>21</v>
      </c>
      <c r="F102" s="203" t="s">
        <v>322</v>
      </c>
      <c r="G102" s="200"/>
      <c r="H102" s="202" t="s">
        <v>21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186</v>
      </c>
      <c r="AU102" s="209" t="s">
        <v>87</v>
      </c>
      <c r="AV102" s="13" t="s">
        <v>84</v>
      </c>
      <c r="AW102" s="13" t="s">
        <v>38</v>
      </c>
      <c r="AX102" s="13" t="s">
        <v>77</v>
      </c>
      <c r="AY102" s="209" t="s">
        <v>176</v>
      </c>
    </row>
    <row r="103" spans="1:65" s="14" customFormat="1" ht="11.25">
      <c r="B103" s="210"/>
      <c r="C103" s="211"/>
      <c r="D103" s="201" t="s">
        <v>186</v>
      </c>
      <c r="E103" s="212" t="s">
        <v>21</v>
      </c>
      <c r="F103" s="213" t="s">
        <v>323</v>
      </c>
      <c r="G103" s="211"/>
      <c r="H103" s="214">
        <v>273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186</v>
      </c>
      <c r="AU103" s="220" t="s">
        <v>87</v>
      </c>
      <c r="AV103" s="14" t="s">
        <v>87</v>
      </c>
      <c r="AW103" s="14" t="s">
        <v>38</v>
      </c>
      <c r="AX103" s="14" t="s">
        <v>77</v>
      </c>
      <c r="AY103" s="220" t="s">
        <v>176</v>
      </c>
    </row>
    <row r="104" spans="1:65" s="14" customFormat="1" ht="11.25">
      <c r="B104" s="210"/>
      <c r="C104" s="211"/>
      <c r="D104" s="201" t="s">
        <v>186</v>
      </c>
      <c r="E104" s="212" t="s">
        <v>21</v>
      </c>
      <c r="F104" s="213" t="s">
        <v>324</v>
      </c>
      <c r="G104" s="211"/>
      <c r="H104" s="214">
        <v>449.7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186</v>
      </c>
      <c r="AU104" s="220" t="s">
        <v>87</v>
      </c>
      <c r="AV104" s="14" t="s">
        <v>87</v>
      </c>
      <c r="AW104" s="14" t="s">
        <v>38</v>
      </c>
      <c r="AX104" s="14" t="s">
        <v>77</v>
      </c>
      <c r="AY104" s="220" t="s">
        <v>176</v>
      </c>
    </row>
    <row r="105" spans="1:65" s="14" customFormat="1" ht="11.25">
      <c r="B105" s="210"/>
      <c r="C105" s="211"/>
      <c r="D105" s="201" t="s">
        <v>186</v>
      </c>
      <c r="E105" s="212" t="s">
        <v>21</v>
      </c>
      <c r="F105" s="213" t="s">
        <v>325</v>
      </c>
      <c r="G105" s="211"/>
      <c r="H105" s="214">
        <v>600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186</v>
      </c>
      <c r="AU105" s="220" t="s">
        <v>87</v>
      </c>
      <c r="AV105" s="14" t="s">
        <v>87</v>
      </c>
      <c r="AW105" s="14" t="s">
        <v>38</v>
      </c>
      <c r="AX105" s="14" t="s">
        <v>77</v>
      </c>
      <c r="AY105" s="220" t="s">
        <v>176</v>
      </c>
    </row>
    <row r="106" spans="1:65" s="15" customFormat="1" ht="11.25">
      <c r="B106" s="221"/>
      <c r="C106" s="222"/>
      <c r="D106" s="201" t="s">
        <v>186</v>
      </c>
      <c r="E106" s="223" t="s">
        <v>303</v>
      </c>
      <c r="F106" s="224" t="s">
        <v>188</v>
      </c>
      <c r="G106" s="222"/>
      <c r="H106" s="225">
        <v>1322.7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AT106" s="231" t="s">
        <v>186</v>
      </c>
      <c r="AU106" s="231" t="s">
        <v>87</v>
      </c>
      <c r="AV106" s="15" t="s">
        <v>182</v>
      </c>
      <c r="AW106" s="15" t="s">
        <v>38</v>
      </c>
      <c r="AX106" s="15" t="s">
        <v>84</v>
      </c>
      <c r="AY106" s="231" t="s">
        <v>176</v>
      </c>
    </row>
    <row r="107" spans="1:65" s="13" customFormat="1" ht="11.25">
      <c r="B107" s="199"/>
      <c r="C107" s="200"/>
      <c r="D107" s="201" t="s">
        <v>186</v>
      </c>
      <c r="E107" s="202" t="s">
        <v>21</v>
      </c>
      <c r="F107" s="203" t="s">
        <v>326</v>
      </c>
      <c r="G107" s="200"/>
      <c r="H107" s="202" t="s">
        <v>21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186</v>
      </c>
      <c r="AU107" s="209" t="s">
        <v>87</v>
      </c>
      <c r="AV107" s="13" t="s">
        <v>84</v>
      </c>
      <c r="AW107" s="13" t="s">
        <v>38</v>
      </c>
      <c r="AX107" s="13" t="s">
        <v>77</v>
      </c>
      <c r="AY107" s="209" t="s">
        <v>176</v>
      </c>
    </row>
    <row r="108" spans="1:65" s="14" customFormat="1" ht="11.25">
      <c r="B108" s="210"/>
      <c r="C108" s="211"/>
      <c r="D108" s="201" t="s">
        <v>186</v>
      </c>
      <c r="E108" s="212" t="s">
        <v>296</v>
      </c>
      <c r="F108" s="213" t="s">
        <v>327</v>
      </c>
      <c r="G108" s="211"/>
      <c r="H108" s="214">
        <v>78.400000000000006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186</v>
      </c>
      <c r="AU108" s="220" t="s">
        <v>87</v>
      </c>
      <c r="AV108" s="14" t="s">
        <v>87</v>
      </c>
      <c r="AW108" s="14" t="s">
        <v>38</v>
      </c>
      <c r="AX108" s="14" t="s">
        <v>77</v>
      </c>
      <c r="AY108" s="220" t="s">
        <v>176</v>
      </c>
    </row>
    <row r="109" spans="1:65" s="2" customFormat="1" ht="37.9" customHeight="1">
      <c r="A109" s="36"/>
      <c r="B109" s="37"/>
      <c r="C109" s="181" t="s">
        <v>195</v>
      </c>
      <c r="D109" s="181" t="s">
        <v>178</v>
      </c>
      <c r="E109" s="182" t="s">
        <v>328</v>
      </c>
      <c r="F109" s="183" t="s">
        <v>329</v>
      </c>
      <c r="G109" s="184" t="s">
        <v>298</v>
      </c>
      <c r="H109" s="185">
        <v>1715.7</v>
      </c>
      <c r="I109" s="186"/>
      <c r="J109" s="187">
        <f>ROUND(I109*H109,2)</f>
        <v>0</v>
      </c>
      <c r="K109" s="183" t="s">
        <v>181</v>
      </c>
      <c r="L109" s="41"/>
      <c r="M109" s="188" t="s">
        <v>21</v>
      </c>
      <c r="N109" s="189" t="s">
        <v>48</v>
      </c>
      <c r="O109" s="66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182</v>
      </c>
      <c r="AT109" s="192" t="s">
        <v>178</v>
      </c>
      <c r="AU109" s="192" t="s">
        <v>87</v>
      </c>
      <c r="AY109" s="19" t="s">
        <v>176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9" t="s">
        <v>84</v>
      </c>
      <c r="BK109" s="193">
        <f>ROUND(I109*H109,2)</f>
        <v>0</v>
      </c>
      <c r="BL109" s="19" t="s">
        <v>182</v>
      </c>
      <c r="BM109" s="192" t="s">
        <v>330</v>
      </c>
    </row>
    <row r="110" spans="1:65" s="2" customFormat="1" ht="11.25">
      <c r="A110" s="36"/>
      <c r="B110" s="37"/>
      <c r="C110" s="38"/>
      <c r="D110" s="194" t="s">
        <v>184</v>
      </c>
      <c r="E110" s="38"/>
      <c r="F110" s="195" t="s">
        <v>331</v>
      </c>
      <c r="G110" s="38"/>
      <c r="H110" s="38"/>
      <c r="I110" s="196"/>
      <c r="J110" s="38"/>
      <c r="K110" s="38"/>
      <c r="L110" s="41"/>
      <c r="M110" s="197"/>
      <c r="N110" s="198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184</v>
      </c>
      <c r="AU110" s="19" t="s">
        <v>87</v>
      </c>
    </row>
    <row r="111" spans="1:65" s="13" customFormat="1" ht="11.25">
      <c r="B111" s="199"/>
      <c r="C111" s="200"/>
      <c r="D111" s="201" t="s">
        <v>186</v>
      </c>
      <c r="E111" s="202" t="s">
        <v>21</v>
      </c>
      <c r="F111" s="203" t="s">
        <v>332</v>
      </c>
      <c r="G111" s="200"/>
      <c r="H111" s="202" t="s">
        <v>21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186</v>
      </c>
      <c r="AU111" s="209" t="s">
        <v>87</v>
      </c>
      <c r="AV111" s="13" t="s">
        <v>84</v>
      </c>
      <c r="AW111" s="13" t="s">
        <v>38</v>
      </c>
      <c r="AX111" s="13" t="s">
        <v>77</v>
      </c>
      <c r="AY111" s="209" t="s">
        <v>176</v>
      </c>
    </row>
    <row r="112" spans="1:65" s="14" customFormat="1" ht="11.25">
      <c r="B112" s="210"/>
      <c r="C112" s="211"/>
      <c r="D112" s="201" t="s">
        <v>186</v>
      </c>
      <c r="E112" s="212" t="s">
        <v>21</v>
      </c>
      <c r="F112" s="213" t="s">
        <v>300</v>
      </c>
      <c r="G112" s="211"/>
      <c r="H112" s="214">
        <v>471.4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186</v>
      </c>
      <c r="AU112" s="220" t="s">
        <v>87</v>
      </c>
      <c r="AV112" s="14" t="s">
        <v>87</v>
      </c>
      <c r="AW112" s="14" t="s">
        <v>38</v>
      </c>
      <c r="AX112" s="14" t="s">
        <v>77</v>
      </c>
      <c r="AY112" s="220" t="s">
        <v>176</v>
      </c>
    </row>
    <row r="113" spans="1:65" s="14" customFormat="1" ht="11.25">
      <c r="B113" s="210"/>
      <c r="C113" s="211"/>
      <c r="D113" s="201" t="s">
        <v>186</v>
      </c>
      <c r="E113" s="212" t="s">
        <v>21</v>
      </c>
      <c r="F113" s="213" t="s">
        <v>303</v>
      </c>
      <c r="G113" s="211"/>
      <c r="H113" s="214">
        <v>1322.7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186</v>
      </c>
      <c r="AU113" s="220" t="s">
        <v>87</v>
      </c>
      <c r="AV113" s="14" t="s">
        <v>87</v>
      </c>
      <c r="AW113" s="14" t="s">
        <v>38</v>
      </c>
      <c r="AX113" s="14" t="s">
        <v>77</v>
      </c>
      <c r="AY113" s="220" t="s">
        <v>176</v>
      </c>
    </row>
    <row r="114" spans="1:65" s="14" customFormat="1" ht="11.25">
      <c r="B114" s="210"/>
      <c r="C114" s="211"/>
      <c r="D114" s="201" t="s">
        <v>186</v>
      </c>
      <c r="E114" s="212" t="s">
        <v>21</v>
      </c>
      <c r="F114" s="213" t="s">
        <v>333</v>
      </c>
      <c r="G114" s="211"/>
      <c r="H114" s="214">
        <v>-78.400000000000006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186</v>
      </c>
      <c r="AU114" s="220" t="s">
        <v>87</v>
      </c>
      <c r="AV114" s="14" t="s">
        <v>87</v>
      </c>
      <c r="AW114" s="14" t="s">
        <v>38</v>
      </c>
      <c r="AX114" s="14" t="s">
        <v>77</v>
      </c>
      <c r="AY114" s="220" t="s">
        <v>176</v>
      </c>
    </row>
    <row r="115" spans="1:65" s="15" customFormat="1" ht="11.25">
      <c r="B115" s="221"/>
      <c r="C115" s="222"/>
      <c r="D115" s="201" t="s">
        <v>186</v>
      </c>
      <c r="E115" s="223" t="s">
        <v>21</v>
      </c>
      <c r="F115" s="224" t="s">
        <v>188</v>
      </c>
      <c r="G115" s="222"/>
      <c r="H115" s="225">
        <v>1715.7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186</v>
      </c>
      <c r="AU115" s="231" t="s">
        <v>87</v>
      </c>
      <c r="AV115" s="15" t="s">
        <v>182</v>
      </c>
      <c r="AW115" s="15" t="s">
        <v>38</v>
      </c>
      <c r="AX115" s="15" t="s">
        <v>84</v>
      </c>
      <c r="AY115" s="231" t="s">
        <v>176</v>
      </c>
    </row>
    <row r="116" spans="1:65" s="2" customFormat="1" ht="24.2" customHeight="1">
      <c r="A116" s="36"/>
      <c r="B116" s="37"/>
      <c r="C116" s="181" t="s">
        <v>182</v>
      </c>
      <c r="D116" s="181" t="s">
        <v>178</v>
      </c>
      <c r="E116" s="182" t="s">
        <v>334</v>
      </c>
      <c r="F116" s="183" t="s">
        <v>335</v>
      </c>
      <c r="G116" s="184" t="s">
        <v>298</v>
      </c>
      <c r="H116" s="185">
        <v>1244.3</v>
      </c>
      <c r="I116" s="186"/>
      <c r="J116" s="187">
        <f>ROUND(I116*H116,2)</f>
        <v>0</v>
      </c>
      <c r="K116" s="183" t="s">
        <v>181</v>
      </c>
      <c r="L116" s="41"/>
      <c r="M116" s="188" t="s">
        <v>21</v>
      </c>
      <c r="N116" s="189" t="s">
        <v>48</v>
      </c>
      <c r="O116" s="66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182</v>
      </c>
      <c r="AT116" s="192" t="s">
        <v>178</v>
      </c>
      <c r="AU116" s="192" t="s">
        <v>87</v>
      </c>
      <c r="AY116" s="19" t="s">
        <v>176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" t="s">
        <v>84</v>
      </c>
      <c r="BK116" s="193">
        <f>ROUND(I116*H116,2)</f>
        <v>0</v>
      </c>
      <c r="BL116" s="19" t="s">
        <v>182</v>
      </c>
      <c r="BM116" s="192" t="s">
        <v>336</v>
      </c>
    </row>
    <row r="117" spans="1:65" s="2" customFormat="1" ht="11.25">
      <c r="A117" s="36"/>
      <c r="B117" s="37"/>
      <c r="C117" s="38"/>
      <c r="D117" s="194" t="s">
        <v>184</v>
      </c>
      <c r="E117" s="38"/>
      <c r="F117" s="195" t="s">
        <v>337</v>
      </c>
      <c r="G117" s="38"/>
      <c r="H117" s="38"/>
      <c r="I117" s="196"/>
      <c r="J117" s="38"/>
      <c r="K117" s="38"/>
      <c r="L117" s="41"/>
      <c r="M117" s="197"/>
      <c r="N117" s="198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184</v>
      </c>
      <c r="AU117" s="19" t="s">
        <v>87</v>
      </c>
    </row>
    <row r="118" spans="1:65" s="13" customFormat="1" ht="11.25">
      <c r="B118" s="199"/>
      <c r="C118" s="200"/>
      <c r="D118" s="201" t="s">
        <v>186</v>
      </c>
      <c r="E118" s="202" t="s">
        <v>21</v>
      </c>
      <c r="F118" s="203" t="s">
        <v>338</v>
      </c>
      <c r="G118" s="200"/>
      <c r="H118" s="202" t="s">
        <v>21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186</v>
      </c>
      <c r="AU118" s="209" t="s">
        <v>87</v>
      </c>
      <c r="AV118" s="13" t="s">
        <v>84</v>
      </c>
      <c r="AW118" s="13" t="s">
        <v>38</v>
      </c>
      <c r="AX118" s="13" t="s">
        <v>77</v>
      </c>
      <c r="AY118" s="209" t="s">
        <v>176</v>
      </c>
    </row>
    <row r="119" spans="1:65" s="14" customFormat="1" ht="11.25">
      <c r="B119" s="210"/>
      <c r="C119" s="211"/>
      <c r="D119" s="201" t="s">
        <v>186</v>
      </c>
      <c r="E119" s="212" t="s">
        <v>21</v>
      </c>
      <c r="F119" s="213" t="s">
        <v>303</v>
      </c>
      <c r="G119" s="211"/>
      <c r="H119" s="214">
        <v>1322.7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186</v>
      </c>
      <c r="AU119" s="220" t="s">
        <v>87</v>
      </c>
      <c r="AV119" s="14" t="s">
        <v>87</v>
      </c>
      <c r="AW119" s="14" t="s">
        <v>38</v>
      </c>
      <c r="AX119" s="14" t="s">
        <v>77</v>
      </c>
      <c r="AY119" s="220" t="s">
        <v>176</v>
      </c>
    </row>
    <row r="120" spans="1:65" s="14" customFormat="1" ht="11.25">
      <c r="B120" s="210"/>
      <c r="C120" s="211"/>
      <c r="D120" s="201" t="s">
        <v>186</v>
      </c>
      <c r="E120" s="212" t="s">
        <v>21</v>
      </c>
      <c r="F120" s="213" t="s">
        <v>333</v>
      </c>
      <c r="G120" s="211"/>
      <c r="H120" s="214">
        <v>-78.400000000000006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186</v>
      </c>
      <c r="AU120" s="220" t="s">
        <v>87</v>
      </c>
      <c r="AV120" s="14" t="s">
        <v>87</v>
      </c>
      <c r="AW120" s="14" t="s">
        <v>38</v>
      </c>
      <c r="AX120" s="14" t="s">
        <v>77</v>
      </c>
      <c r="AY120" s="220" t="s">
        <v>176</v>
      </c>
    </row>
    <row r="121" spans="1:65" s="15" customFormat="1" ht="11.25">
      <c r="B121" s="221"/>
      <c r="C121" s="222"/>
      <c r="D121" s="201" t="s">
        <v>186</v>
      </c>
      <c r="E121" s="223" t="s">
        <v>21</v>
      </c>
      <c r="F121" s="224" t="s">
        <v>188</v>
      </c>
      <c r="G121" s="222"/>
      <c r="H121" s="225">
        <v>1244.3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186</v>
      </c>
      <c r="AU121" s="231" t="s">
        <v>87</v>
      </c>
      <c r="AV121" s="15" t="s">
        <v>182</v>
      </c>
      <c r="AW121" s="15" t="s">
        <v>38</v>
      </c>
      <c r="AX121" s="15" t="s">
        <v>84</v>
      </c>
      <c r="AY121" s="231" t="s">
        <v>176</v>
      </c>
    </row>
    <row r="122" spans="1:65" s="2" customFormat="1" ht="24.2" customHeight="1">
      <c r="A122" s="36"/>
      <c r="B122" s="37"/>
      <c r="C122" s="181" t="s">
        <v>149</v>
      </c>
      <c r="D122" s="181" t="s">
        <v>178</v>
      </c>
      <c r="E122" s="182" t="s">
        <v>339</v>
      </c>
      <c r="F122" s="183" t="s">
        <v>340</v>
      </c>
      <c r="G122" s="184" t="s">
        <v>298</v>
      </c>
      <c r="H122" s="185">
        <v>1715.7</v>
      </c>
      <c r="I122" s="186"/>
      <c r="J122" s="187">
        <f>ROUND(I122*H122,2)</f>
        <v>0</v>
      </c>
      <c r="K122" s="183" t="s">
        <v>181</v>
      </c>
      <c r="L122" s="41"/>
      <c r="M122" s="188" t="s">
        <v>21</v>
      </c>
      <c r="N122" s="189" t="s">
        <v>48</v>
      </c>
      <c r="O122" s="66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182</v>
      </c>
      <c r="AT122" s="192" t="s">
        <v>178</v>
      </c>
      <c r="AU122" s="192" t="s">
        <v>87</v>
      </c>
      <c r="AY122" s="19" t="s">
        <v>176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" t="s">
        <v>84</v>
      </c>
      <c r="BK122" s="193">
        <f>ROUND(I122*H122,2)</f>
        <v>0</v>
      </c>
      <c r="BL122" s="19" t="s">
        <v>182</v>
      </c>
      <c r="BM122" s="192" t="s">
        <v>341</v>
      </c>
    </row>
    <row r="123" spans="1:65" s="2" customFormat="1" ht="11.25">
      <c r="A123" s="36"/>
      <c r="B123" s="37"/>
      <c r="C123" s="38"/>
      <c r="D123" s="194" t="s">
        <v>184</v>
      </c>
      <c r="E123" s="38"/>
      <c r="F123" s="195" t="s">
        <v>342</v>
      </c>
      <c r="G123" s="38"/>
      <c r="H123" s="38"/>
      <c r="I123" s="196"/>
      <c r="J123" s="38"/>
      <c r="K123" s="38"/>
      <c r="L123" s="41"/>
      <c r="M123" s="197"/>
      <c r="N123" s="198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184</v>
      </c>
      <c r="AU123" s="19" t="s">
        <v>87</v>
      </c>
    </row>
    <row r="124" spans="1:65" s="13" customFormat="1" ht="11.25">
      <c r="B124" s="199"/>
      <c r="C124" s="200"/>
      <c r="D124" s="201" t="s">
        <v>186</v>
      </c>
      <c r="E124" s="202" t="s">
        <v>21</v>
      </c>
      <c r="F124" s="203" t="s">
        <v>332</v>
      </c>
      <c r="G124" s="200"/>
      <c r="H124" s="202" t="s">
        <v>21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186</v>
      </c>
      <c r="AU124" s="209" t="s">
        <v>87</v>
      </c>
      <c r="AV124" s="13" t="s">
        <v>84</v>
      </c>
      <c r="AW124" s="13" t="s">
        <v>38</v>
      </c>
      <c r="AX124" s="13" t="s">
        <v>77</v>
      </c>
      <c r="AY124" s="209" t="s">
        <v>176</v>
      </c>
    </row>
    <row r="125" spans="1:65" s="14" customFormat="1" ht="11.25">
      <c r="B125" s="210"/>
      <c r="C125" s="211"/>
      <c r="D125" s="201" t="s">
        <v>186</v>
      </c>
      <c r="E125" s="212" t="s">
        <v>21</v>
      </c>
      <c r="F125" s="213" t="s">
        <v>300</v>
      </c>
      <c r="G125" s="211"/>
      <c r="H125" s="214">
        <v>471.4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186</v>
      </c>
      <c r="AU125" s="220" t="s">
        <v>87</v>
      </c>
      <c r="AV125" s="14" t="s">
        <v>87</v>
      </c>
      <c r="AW125" s="14" t="s">
        <v>38</v>
      </c>
      <c r="AX125" s="14" t="s">
        <v>77</v>
      </c>
      <c r="AY125" s="220" t="s">
        <v>176</v>
      </c>
    </row>
    <row r="126" spans="1:65" s="14" customFormat="1" ht="11.25">
      <c r="B126" s="210"/>
      <c r="C126" s="211"/>
      <c r="D126" s="201" t="s">
        <v>186</v>
      </c>
      <c r="E126" s="212" t="s">
        <v>21</v>
      </c>
      <c r="F126" s="213" t="s">
        <v>303</v>
      </c>
      <c r="G126" s="211"/>
      <c r="H126" s="214">
        <v>1322.7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186</v>
      </c>
      <c r="AU126" s="220" t="s">
        <v>87</v>
      </c>
      <c r="AV126" s="14" t="s">
        <v>87</v>
      </c>
      <c r="AW126" s="14" t="s">
        <v>38</v>
      </c>
      <c r="AX126" s="14" t="s">
        <v>77</v>
      </c>
      <c r="AY126" s="220" t="s">
        <v>176</v>
      </c>
    </row>
    <row r="127" spans="1:65" s="14" customFormat="1" ht="11.25">
      <c r="B127" s="210"/>
      <c r="C127" s="211"/>
      <c r="D127" s="201" t="s">
        <v>186</v>
      </c>
      <c r="E127" s="212" t="s">
        <v>21</v>
      </c>
      <c r="F127" s="213" t="s">
        <v>333</v>
      </c>
      <c r="G127" s="211"/>
      <c r="H127" s="214">
        <v>-78.400000000000006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186</v>
      </c>
      <c r="AU127" s="220" t="s">
        <v>87</v>
      </c>
      <c r="AV127" s="14" t="s">
        <v>87</v>
      </c>
      <c r="AW127" s="14" t="s">
        <v>38</v>
      </c>
      <c r="AX127" s="14" t="s">
        <v>77</v>
      </c>
      <c r="AY127" s="220" t="s">
        <v>176</v>
      </c>
    </row>
    <row r="128" spans="1:65" s="15" customFormat="1" ht="11.25">
      <c r="B128" s="221"/>
      <c r="C128" s="222"/>
      <c r="D128" s="201" t="s">
        <v>186</v>
      </c>
      <c r="E128" s="223" t="s">
        <v>21</v>
      </c>
      <c r="F128" s="224" t="s">
        <v>188</v>
      </c>
      <c r="G128" s="222"/>
      <c r="H128" s="225">
        <v>1715.7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186</v>
      </c>
      <c r="AU128" s="231" t="s">
        <v>87</v>
      </c>
      <c r="AV128" s="15" t="s">
        <v>182</v>
      </c>
      <c r="AW128" s="15" t="s">
        <v>38</v>
      </c>
      <c r="AX128" s="15" t="s">
        <v>84</v>
      </c>
      <c r="AY128" s="231" t="s">
        <v>176</v>
      </c>
    </row>
    <row r="129" spans="1:65" s="2" customFormat="1" ht="24.2" customHeight="1">
      <c r="A129" s="36"/>
      <c r="B129" s="37"/>
      <c r="C129" s="181" t="s">
        <v>215</v>
      </c>
      <c r="D129" s="181" t="s">
        <v>178</v>
      </c>
      <c r="E129" s="182" t="s">
        <v>343</v>
      </c>
      <c r="F129" s="183" t="s">
        <v>344</v>
      </c>
      <c r="G129" s="184" t="s">
        <v>131</v>
      </c>
      <c r="H129" s="185">
        <v>2300</v>
      </c>
      <c r="I129" s="186"/>
      <c r="J129" s="187">
        <f>ROUND(I129*H129,2)</f>
        <v>0</v>
      </c>
      <c r="K129" s="183" t="s">
        <v>21</v>
      </c>
      <c r="L129" s="41"/>
      <c r="M129" s="188" t="s">
        <v>21</v>
      </c>
      <c r="N129" s="189" t="s">
        <v>48</v>
      </c>
      <c r="O129" s="66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182</v>
      </c>
      <c r="AT129" s="192" t="s">
        <v>178</v>
      </c>
      <c r="AU129" s="192" t="s">
        <v>87</v>
      </c>
      <c r="AY129" s="19" t="s">
        <v>176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9" t="s">
        <v>84</v>
      </c>
      <c r="BK129" s="193">
        <f>ROUND(I129*H129,2)</f>
        <v>0</v>
      </c>
      <c r="BL129" s="19" t="s">
        <v>182</v>
      </c>
      <c r="BM129" s="192" t="s">
        <v>345</v>
      </c>
    </row>
    <row r="130" spans="1:65" s="13" customFormat="1" ht="11.25">
      <c r="B130" s="199"/>
      <c r="C130" s="200"/>
      <c r="D130" s="201" t="s">
        <v>186</v>
      </c>
      <c r="E130" s="202" t="s">
        <v>21</v>
      </c>
      <c r="F130" s="203" t="s">
        <v>346</v>
      </c>
      <c r="G130" s="200"/>
      <c r="H130" s="202" t="s">
        <v>21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186</v>
      </c>
      <c r="AU130" s="209" t="s">
        <v>87</v>
      </c>
      <c r="AV130" s="13" t="s">
        <v>84</v>
      </c>
      <c r="AW130" s="13" t="s">
        <v>38</v>
      </c>
      <c r="AX130" s="13" t="s">
        <v>77</v>
      </c>
      <c r="AY130" s="209" t="s">
        <v>176</v>
      </c>
    </row>
    <row r="131" spans="1:65" s="14" customFormat="1" ht="11.25">
      <c r="B131" s="210"/>
      <c r="C131" s="211"/>
      <c r="D131" s="201" t="s">
        <v>186</v>
      </c>
      <c r="E131" s="212" t="s">
        <v>21</v>
      </c>
      <c r="F131" s="213" t="s">
        <v>347</v>
      </c>
      <c r="G131" s="211"/>
      <c r="H131" s="214">
        <v>2300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186</v>
      </c>
      <c r="AU131" s="220" t="s">
        <v>87</v>
      </c>
      <c r="AV131" s="14" t="s">
        <v>87</v>
      </c>
      <c r="AW131" s="14" t="s">
        <v>38</v>
      </c>
      <c r="AX131" s="14" t="s">
        <v>77</v>
      </c>
      <c r="AY131" s="220" t="s">
        <v>176</v>
      </c>
    </row>
    <row r="132" spans="1:65" s="15" customFormat="1" ht="11.25">
      <c r="B132" s="221"/>
      <c r="C132" s="222"/>
      <c r="D132" s="201" t="s">
        <v>186</v>
      </c>
      <c r="E132" s="223" t="s">
        <v>21</v>
      </c>
      <c r="F132" s="224" t="s">
        <v>188</v>
      </c>
      <c r="G132" s="222"/>
      <c r="H132" s="225">
        <v>2300</v>
      </c>
      <c r="I132" s="226"/>
      <c r="J132" s="222"/>
      <c r="K132" s="222"/>
      <c r="L132" s="227"/>
      <c r="M132" s="232"/>
      <c r="N132" s="233"/>
      <c r="O132" s="233"/>
      <c r="P132" s="233"/>
      <c r="Q132" s="233"/>
      <c r="R132" s="233"/>
      <c r="S132" s="233"/>
      <c r="T132" s="234"/>
      <c r="AT132" s="231" t="s">
        <v>186</v>
      </c>
      <c r="AU132" s="231" t="s">
        <v>87</v>
      </c>
      <c r="AV132" s="15" t="s">
        <v>182</v>
      </c>
      <c r="AW132" s="15" t="s">
        <v>38</v>
      </c>
      <c r="AX132" s="15" t="s">
        <v>84</v>
      </c>
      <c r="AY132" s="231" t="s">
        <v>176</v>
      </c>
    </row>
    <row r="133" spans="1:65" s="2" customFormat="1" ht="6.95" customHeight="1">
      <c r="A133" s="36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41"/>
      <c r="M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</sheetData>
  <sheetProtection algorithmName="SHA-512" hashValue="D9ftTUCB8Ag3XHxYtkpGd0AgwEj408sUQm8LSZahRqkAGcLbdVd3vox92iNHEl3+CUtIZRzTl/FtqNs2fP5JwQ==" saltValue="YlclXOX8HFQMHzpnhJjbTgKWCkf1Y+VWThB/nkXs2u2gXsLgSrI2rMQZ+QXjms6sbyoD5PehVR22wgzRuHFx0Q==" spinCount="100000" sheet="1" objects="1" scenarios="1" formatColumns="0" formatRows="0" autoFilter="0"/>
  <autoFilter ref="C86:K132" xr:uid="{00000000-0009-0000-0000-000002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200-000000000000}"/>
    <hyperlink ref="F101" r:id="rId2" xr:uid="{00000000-0004-0000-0200-000001000000}"/>
    <hyperlink ref="F110" r:id="rId3" xr:uid="{00000000-0004-0000-0200-000002000000}"/>
    <hyperlink ref="F117" r:id="rId4" xr:uid="{00000000-0004-0000-0200-000003000000}"/>
    <hyperlink ref="F123" r:id="rId5" xr:uid="{00000000-0004-0000-02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75"/>
  <sheetViews>
    <sheetView showGridLines="0" workbookViewId="0">
      <selection activeCell="E11" sqref="E11:H1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99</v>
      </c>
      <c r="AZ2" s="110" t="s">
        <v>348</v>
      </c>
      <c r="BA2" s="110" t="s">
        <v>349</v>
      </c>
      <c r="BB2" s="110" t="s">
        <v>294</v>
      </c>
      <c r="BC2" s="110" t="s">
        <v>350</v>
      </c>
      <c r="BD2" s="110" t="s">
        <v>87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  <c r="AZ3" s="110" t="s">
        <v>351</v>
      </c>
      <c r="BA3" s="110" t="s">
        <v>352</v>
      </c>
      <c r="BB3" s="110" t="s">
        <v>131</v>
      </c>
      <c r="BC3" s="110" t="s">
        <v>353</v>
      </c>
      <c r="BD3" s="110" t="s">
        <v>87</v>
      </c>
    </row>
    <row r="4" spans="1:56" s="1" customFormat="1" ht="24.95" customHeight="1">
      <c r="B4" s="22"/>
      <c r="D4" s="113" t="s">
        <v>136</v>
      </c>
      <c r="L4" s="22"/>
      <c r="M4" s="114" t="s">
        <v>10</v>
      </c>
      <c r="AT4" s="19" t="s">
        <v>4</v>
      </c>
      <c r="AZ4" s="110" t="s">
        <v>354</v>
      </c>
      <c r="BA4" s="110" t="s">
        <v>355</v>
      </c>
      <c r="BB4" s="110" t="s">
        <v>131</v>
      </c>
      <c r="BC4" s="110" t="s">
        <v>356</v>
      </c>
      <c r="BD4" s="110" t="s">
        <v>87</v>
      </c>
    </row>
    <row r="5" spans="1:56" s="1" customFormat="1" ht="6.95" customHeight="1">
      <c r="B5" s="22"/>
      <c r="L5" s="22"/>
      <c r="AZ5" s="110" t="s">
        <v>357</v>
      </c>
      <c r="BA5" s="110" t="s">
        <v>358</v>
      </c>
      <c r="BB5" s="110" t="s">
        <v>294</v>
      </c>
      <c r="BC5" s="110" t="s">
        <v>359</v>
      </c>
      <c r="BD5" s="110" t="s">
        <v>87</v>
      </c>
    </row>
    <row r="6" spans="1:56" s="1" customFormat="1" ht="12" customHeight="1">
      <c r="B6" s="22"/>
      <c r="D6" s="115" t="s">
        <v>16</v>
      </c>
      <c r="L6" s="22"/>
      <c r="AZ6" s="110" t="s">
        <v>360</v>
      </c>
      <c r="BA6" s="110" t="s">
        <v>361</v>
      </c>
      <c r="BB6" s="110" t="s">
        <v>294</v>
      </c>
      <c r="BC6" s="110" t="s">
        <v>362</v>
      </c>
      <c r="BD6" s="110" t="s">
        <v>87</v>
      </c>
    </row>
    <row r="7" spans="1:56" s="1" customFormat="1" ht="16.5" customHeight="1">
      <c r="B7" s="22"/>
      <c r="E7" s="406" t="str">
        <f>'Rekapitulace stavby'!K6</f>
        <v>Výstavba vodních nádrží MVN3 a MVN4 v k. ú. Bedřichov u Horní Stropnice</v>
      </c>
      <c r="F7" s="407"/>
      <c r="G7" s="407"/>
      <c r="H7" s="407"/>
      <c r="L7" s="22"/>
      <c r="AZ7" s="110" t="s">
        <v>292</v>
      </c>
      <c r="BA7" s="110" t="s">
        <v>293</v>
      </c>
      <c r="BB7" s="110" t="s">
        <v>294</v>
      </c>
      <c r="BC7" s="110" t="s">
        <v>295</v>
      </c>
      <c r="BD7" s="110" t="s">
        <v>87</v>
      </c>
    </row>
    <row r="8" spans="1:56" s="1" customFormat="1" ht="12" customHeight="1">
      <c r="B8" s="22"/>
      <c r="D8" s="115" t="s">
        <v>150</v>
      </c>
      <c r="L8" s="22"/>
      <c r="AZ8" s="110" t="s">
        <v>363</v>
      </c>
      <c r="BA8" s="110" t="s">
        <v>364</v>
      </c>
      <c r="BB8" s="110" t="s">
        <v>294</v>
      </c>
      <c r="BC8" s="110" t="s">
        <v>365</v>
      </c>
      <c r="BD8" s="110" t="s">
        <v>87</v>
      </c>
    </row>
    <row r="9" spans="1:56" s="2" customFormat="1" ht="16.5" customHeight="1">
      <c r="A9" s="36"/>
      <c r="B9" s="41"/>
      <c r="C9" s="36"/>
      <c r="D9" s="36"/>
      <c r="E9" s="406" t="s">
        <v>151</v>
      </c>
      <c r="F9" s="408"/>
      <c r="G9" s="408"/>
      <c r="H9" s="408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10" t="s">
        <v>366</v>
      </c>
      <c r="BA9" s="110" t="s">
        <v>367</v>
      </c>
      <c r="BB9" s="110" t="s">
        <v>298</v>
      </c>
      <c r="BC9" s="110" t="s">
        <v>368</v>
      </c>
      <c r="BD9" s="110" t="s">
        <v>87</v>
      </c>
    </row>
    <row r="10" spans="1:56" s="2" customFormat="1" ht="12" customHeight="1">
      <c r="A10" s="36"/>
      <c r="B10" s="41"/>
      <c r="C10" s="36"/>
      <c r="D10" s="115" t="s">
        <v>152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10" t="s">
        <v>369</v>
      </c>
      <c r="BA10" s="110" t="s">
        <v>370</v>
      </c>
      <c r="BB10" s="110" t="s">
        <v>298</v>
      </c>
      <c r="BC10" s="110" t="s">
        <v>371</v>
      </c>
      <c r="BD10" s="110" t="s">
        <v>87</v>
      </c>
    </row>
    <row r="11" spans="1:56" s="2" customFormat="1" ht="16.5" customHeight="1">
      <c r="A11" s="36"/>
      <c r="B11" s="41"/>
      <c r="C11" s="36"/>
      <c r="D11" s="36"/>
      <c r="E11" s="409" t="s">
        <v>372</v>
      </c>
      <c r="F11" s="408"/>
      <c r="G11" s="408"/>
      <c r="H11" s="408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10" t="s">
        <v>373</v>
      </c>
      <c r="BA11" s="110" t="s">
        <v>374</v>
      </c>
      <c r="BB11" s="110" t="s">
        <v>298</v>
      </c>
      <c r="BC11" s="110" t="s">
        <v>375</v>
      </c>
      <c r="BD11" s="110" t="s">
        <v>87</v>
      </c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10" t="s">
        <v>376</v>
      </c>
      <c r="BA12" s="110" t="s">
        <v>377</v>
      </c>
      <c r="BB12" s="110" t="s">
        <v>298</v>
      </c>
      <c r="BC12" s="110" t="s">
        <v>378</v>
      </c>
      <c r="BD12" s="110" t="s">
        <v>87</v>
      </c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100</v>
      </c>
      <c r="G13" s="36"/>
      <c r="H13" s="36"/>
      <c r="I13" s="115" t="s">
        <v>20</v>
      </c>
      <c r="J13" s="105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10" t="s">
        <v>379</v>
      </c>
      <c r="BA13" s="110" t="s">
        <v>380</v>
      </c>
      <c r="BB13" s="110" t="s">
        <v>298</v>
      </c>
      <c r="BC13" s="110" t="s">
        <v>381</v>
      </c>
      <c r="BD13" s="110" t="s">
        <v>87</v>
      </c>
    </row>
    <row r="14" spans="1:56" s="2" customFormat="1" ht="12" customHeight="1">
      <c r="A14" s="36"/>
      <c r="B14" s="41"/>
      <c r="C14" s="36"/>
      <c r="D14" s="115" t="s">
        <v>22</v>
      </c>
      <c r="E14" s="36"/>
      <c r="F14" s="105" t="s">
        <v>154</v>
      </c>
      <c r="G14" s="36"/>
      <c r="H14" s="36"/>
      <c r="I14" s="115" t="s">
        <v>24</v>
      </c>
      <c r="J14" s="117" t="str">
        <f>'Rekapitulace stavby'!AN8</f>
        <v>6. 4. 2021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10" t="s">
        <v>382</v>
      </c>
      <c r="BA14" s="110" t="s">
        <v>383</v>
      </c>
      <c r="BB14" s="110" t="s">
        <v>298</v>
      </c>
      <c r="BC14" s="110" t="s">
        <v>384</v>
      </c>
      <c r="BD14" s="110" t="s">
        <v>87</v>
      </c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10" t="s">
        <v>300</v>
      </c>
      <c r="BA15" s="110" t="s">
        <v>301</v>
      </c>
      <c r="BB15" s="110" t="s">
        <v>298</v>
      </c>
      <c r="BC15" s="110" t="s">
        <v>385</v>
      </c>
      <c r="BD15" s="110" t="s">
        <v>87</v>
      </c>
    </row>
    <row r="16" spans="1:5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5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110" t="s">
        <v>386</v>
      </c>
      <c r="BA16" s="110" t="s">
        <v>387</v>
      </c>
      <c r="BB16" s="110" t="s">
        <v>298</v>
      </c>
      <c r="BC16" s="110" t="s">
        <v>388</v>
      </c>
      <c r="BD16" s="110" t="s">
        <v>87</v>
      </c>
    </row>
    <row r="17" spans="1:31" s="2" customFormat="1" ht="18" customHeight="1">
      <c r="A17" s="36"/>
      <c r="B17" s="41"/>
      <c r="C17" s="36"/>
      <c r="D17" s="36"/>
      <c r="E17" s="105" t="s">
        <v>29</v>
      </c>
      <c r="F17" s="36"/>
      <c r="G17" s="36"/>
      <c r="H17" s="36"/>
      <c r="I17" s="115" t="s">
        <v>30</v>
      </c>
      <c r="J17" s="105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5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36</v>
      </c>
      <c r="F23" s="36"/>
      <c r="G23" s="36"/>
      <c r="H23" s="36"/>
      <c r="I23" s="115" t="s">
        <v>30</v>
      </c>
      <c r="J23" s="105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30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41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2" t="s">
        <v>21</v>
      </c>
      <c r="F29" s="412"/>
      <c r="G29" s="412"/>
      <c r="H29" s="41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43</v>
      </c>
      <c r="E32" s="36"/>
      <c r="F32" s="36"/>
      <c r="G32" s="36"/>
      <c r="H32" s="36"/>
      <c r="I32" s="36"/>
      <c r="J32" s="123">
        <f>ROUND(J91,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45</v>
      </c>
      <c r="G34" s="36"/>
      <c r="H34" s="36"/>
      <c r="I34" s="124" t="s">
        <v>44</v>
      </c>
      <c r="J34" s="124" t="s">
        <v>46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47</v>
      </c>
      <c r="E35" s="115" t="s">
        <v>48</v>
      </c>
      <c r="F35" s="126">
        <f>ROUND((SUM(BE91:BE274)),  2)</f>
        <v>0</v>
      </c>
      <c r="G35" s="36"/>
      <c r="H35" s="36"/>
      <c r="I35" s="127">
        <v>0.21</v>
      </c>
      <c r="J35" s="126">
        <f>ROUND(((SUM(BE91:BE274))*I35),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49</v>
      </c>
      <c r="F36" s="126">
        <f>ROUND((SUM(BF91:BF274)),  2)</f>
        <v>0</v>
      </c>
      <c r="G36" s="36"/>
      <c r="H36" s="36"/>
      <c r="I36" s="127">
        <v>0.15</v>
      </c>
      <c r="J36" s="126">
        <f>ROUND(((SUM(BF91:BF274))*I36),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50</v>
      </c>
      <c r="F37" s="126">
        <f>ROUND((SUM(BG91:BG274)),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51</v>
      </c>
      <c r="F38" s="126">
        <f>ROUND((SUM(BH91:BH274)),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52</v>
      </c>
      <c r="F39" s="126">
        <f>ROUND((SUM(BI91:BI274)),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53</v>
      </c>
      <c r="E41" s="130"/>
      <c r="F41" s="130"/>
      <c r="G41" s="131" t="s">
        <v>54</v>
      </c>
      <c r="H41" s="132" t="s">
        <v>55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155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Výstavba vodních nádrží MVN3 a MVN4 v k. ú. Bedřichov u Horní Stropnice</v>
      </c>
      <c r="F50" s="414"/>
      <c r="G50" s="414"/>
      <c r="H50" s="414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151</v>
      </c>
      <c r="F52" s="415"/>
      <c r="G52" s="415"/>
      <c r="H52" s="41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152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7" t="str">
        <f>E11</f>
        <v>SO 10.2 - HRÁZ</v>
      </c>
      <c r="F54" s="415"/>
      <c r="G54" s="415"/>
      <c r="H54" s="415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ppč. 634</v>
      </c>
      <c r="G56" s="38"/>
      <c r="H56" s="38"/>
      <c r="I56" s="31" t="s">
        <v>24</v>
      </c>
      <c r="J56" s="61" t="str">
        <f>IF(J14="","",J14)</f>
        <v>6. 4. 2021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>SPÚ, KPÚ pro Jihočeský kraj</v>
      </c>
      <c r="G58" s="38"/>
      <c r="H58" s="38"/>
      <c r="I58" s="31" t="s">
        <v>34</v>
      </c>
      <c r="J58" s="34" t="str">
        <f>E23</f>
        <v>VODOPLAN s.r.o.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156</v>
      </c>
      <c r="D61" s="140"/>
      <c r="E61" s="140"/>
      <c r="F61" s="140"/>
      <c r="G61" s="140"/>
      <c r="H61" s="140"/>
      <c r="I61" s="140"/>
      <c r="J61" s="141" t="s">
        <v>157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75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158</v>
      </c>
    </row>
    <row r="64" spans="1:47" s="9" customFormat="1" ht="24.95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J92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160</v>
      </c>
      <c r="E65" s="151"/>
      <c r="F65" s="151"/>
      <c r="G65" s="151"/>
      <c r="H65" s="151"/>
      <c r="I65" s="151"/>
      <c r="J65" s="152">
        <f>J93</f>
        <v>0</v>
      </c>
      <c r="K65" s="99"/>
      <c r="L65" s="153"/>
    </row>
    <row r="66" spans="1:31" s="10" customFormat="1" ht="14.85" customHeight="1">
      <c r="B66" s="149"/>
      <c r="C66" s="99"/>
      <c r="D66" s="150" t="s">
        <v>389</v>
      </c>
      <c r="E66" s="151"/>
      <c r="F66" s="151"/>
      <c r="G66" s="151"/>
      <c r="H66" s="151"/>
      <c r="I66" s="151"/>
      <c r="J66" s="152">
        <f>J188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390</v>
      </c>
      <c r="E67" s="151"/>
      <c r="F67" s="151"/>
      <c r="G67" s="151"/>
      <c r="H67" s="151"/>
      <c r="I67" s="151"/>
      <c r="J67" s="152">
        <f>J233</f>
        <v>0</v>
      </c>
      <c r="K67" s="99"/>
      <c r="L67" s="153"/>
    </row>
    <row r="68" spans="1:31" s="10" customFormat="1" ht="19.899999999999999" customHeight="1">
      <c r="B68" s="149"/>
      <c r="C68" s="99"/>
      <c r="D68" s="150" t="s">
        <v>391</v>
      </c>
      <c r="E68" s="151"/>
      <c r="F68" s="151"/>
      <c r="G68" s="151"/>
      <c r="H68" s="151"/>
      <c r="I68" s="151"/>
      <c r="J68" s="152">
        <f>J262</f>
        <v>0</v>
      </c>
      <c r="K68" s="99"/>
      <c r="L68" s="153"/>
    </row>
    <row r="69" spans="1:31" s="10" customFormat="1" ht="19.899999999999999" customHeight="1">
      <c r="B69" s="149"/>
      <c r="C69" s="99"/>
      <c r="D69" s="150" t="s">
        <v>392</v>
      </c>
      <c r="E69" s="151"/>
      <c r="F69" s="151"/>
      <c r="G69" s="151"/>
      <c r="H69" s="151"/>
      <c r="I69" s="151"/>
      <c r="J69" s="152">
        <f>J272</f>
        <v>0</v>
      </c>
      <c r="K69" s="99"/>
      <c r="L69" s="153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161</v>
      </c>
      <c r="D76" s="38"/>
      <c r="E76" s="38"/>
      <c r="F76" s="38"/>
      <c r="G76" s="38"/>
      <c r="H76" s="38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413" t="str">
        <f>E7</f>
        <v>Výstavba vodních nádrží MVN3 a MVN4 v k. ú. Bedřichov u Horní Stropnice</v>
      </c>
      <c r="F79" s="414"/>
      <c r="G79" s="414"/>
      <c r="H79" s="414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150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413" t="s">
        <v>151</v>
      </c>
      <c r="F81" s="415"/>
      <c r="G81" s="415"/>
      <c r="H81" s="415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152</v>
      </c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67" t="str">
        <f>E11</f>
        <v>SO 10.2 - HRÁZ</v>
      </c>
      <c r="F83" s="415"/>
      <c r="G83" s="415"/>
      <c r="H83" s="415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22</v>
      </c>
      <c r="D85" s="38"/>
      <c r="E85" s="38"/>
      <c r="F85" s="29" t="str">
        <f>F14</f>
        <v>ppč. 634</v>
      </c>
      <c r="G85" s="38"/>
      <c r="H85" s="38"/>
      <c r="I85" s="31" t="s">
        <v>24</v>
      </c>
      <c r="J85" s="61" t="str">
        <f>IF(J14="","",J14)</f>
        <v>6. 4. 2021</v>
      </c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26</v>
      </c>
      <c r="D87" s="38"/>
      <c r="E87" s="38"/>
      <c r="F87" s="29" t="str">
        <f>E17</f>
        <v>SPÚ, KPÚ pro Jihočeský kraj</v>
      </c>
      <c r="G87" s="38"/>
      <c r="H87" s="38"/>
      <c r="I87" s="31" t="s">
        <v>34</v>
      </c>
      <c r="J87" s="34" t="str">
        <f>E23</f>
        <v>VODOPLAN s.r.o.</v>
      </c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32</v>
      </c>
      <c r="D88" s="38"/>
      <c r="E88" s="38"/>
      <c r="F88" s="29" t="str">
        <f>IF(E20="","",E20)</f>
        <v>Vyplň údaj</v>
      </c>
      <c r="G88" s="38"/>
      <c r="H88" s="38"/>
      <c r="I88" s="31" t="s">
        <v>39</v>
      </c>
      <c r="J88" s="34" t="str">
        <f>E26</f>
        <v xml:space="preserve"> </v>
      </c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4"/>
      <c r="B90" s="155"/>
      <c r="C90" s="156" t="s">
        <v>162</v>
      </c>
      <c r="D90" s="157" t="s">
        <v>62</v>
      </c>
      <c r="E90" s="157" t="s">
        <v>58</v>
      </c>
      <c r="F90" s="157" t="s">
        <v>59</v>
      </c>
      <c r="G90" s="157" t="s">
        <v>163</v>
      </c>
      <c r="H90" s="157" t="s">
        <v>164</v>
      </c>
      <c r="I90" s="157" t="s">
        <v>165</v>
      </c>
      <c r="J90" s="157" t="s">
        <v>157</v>
      </c>
      <c r="K90" s="158" t="s">
        <v>166</v>
      </c>
      <c r="L90" s="159"/>
      <c r="M90" s="70" t="s">
        <v>21</v>
      </c>
      <c r="N90" s="71" t="s">
        <v>47</v>
      </c>
      <c r="O90" s="71" t="s">
        <v>167</v>
      </c>
      <c r="P90" s="71" t="s">
        <v>168</v>
      </c>
      <c r="Q90" s="71" t="s">
        <v>169</v>
      </c>
      <c r="R90" s="71" t="s">
        <v>170</v>
      </c>
      <c r="S90" s="71" t="s">
        <v>171</v>
      </c>
      <c r="T90" s="72" t="s">
        <v>172</v>
      </c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</row>
    <row r="91" spans="1:65" s="2" customFormat="1" ht="22.9" customHeight="1">
      <c r="A91" s="36"/>
      <c r="B91" s="37"/>
      <c r="C91" s="77" t="s">
        <v>173</v>
      </c>
      <c r="D91" s="38"/>
      <c r="E91" s="38"/>
      <c r="F91" s="38"/>
      <c r="G91" s="38"/>
      <c r="H91" s="38"/>
      <c r="I91" s="38"/>
      <c r="J91" s="160">
        <f>BK91</f>
        <v>0</v>
      </c>
      <c r="K91" s="38"/>
      <c r="L91" s="41"/>
      <c r="M91" s="73"/>
      <c r="N91" s="161"/>
      <c r="O91" s="74"/>
      <c r="P91" s="162">
        <f>P92</f>
        <v>0</v>
      </c>
      <c r="Q91" s="74"/>
      <c r="R91" s="162">
        <f>R92</f>
        <v>247.50246639999997</v>
      </c>
      <c r="S91" s="74"/>
      <c r="T91" s="163">
        <f>T92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76</v>
      </c>
      <c r="AU91" s="19" t="s">
        <v>158</v>
      </c>
      <c r="BK91" s="164">
        <f>BK92</f>
        <v>0</v>
      </c>
    </row>
    <row r="92" spans="1:65" s="12" customFormat="1" ht="25.9" customHeight="1">
      <c r="B92" s="165"/>
      <c r="C92" s="166"/>
      <c r="D92" s="167" t="s">
        <v>76</v>
      </c>
      <c r="E92" s="168" t="s">
        <v>174</v>
      </c>
      <c r="F92" s="168" t="s">
        <v>175</v>
      </c>
      <c r="G92" s="166"/>
      <c r="H92" s="166"/>
      <c r="I92" s="169"/>
      <c r="J92" s="170">
        <f>BK92</f>
        <v>0</v>
      </c>
      <c r="K92" s="166"/>
      <c r="L92" s="171"/>
      <c r="M92" s="172"/>
      <c r="N92" s="173"/>
      <c r="O92" s="173"/>
      <c r="P92" s="174">
        <f>P93+P233+P262+P272</f>
        <v>0</v>
      </c>
      <c r="Q92" s="173"/>
      <c r="R92" s="174">
        <f>R93+R233+R262+R272</f>
        <v>247.50246639999997</v>
      </c>
      <c r="S92" s="173"/>
      <c r="T92" s="175">
        <f>T93+T233+T262+T272</f>
        <v>0</v>
      </c>
      <c r="AR92" s="176" t="s">
        <v>84</v>
      </c>
      <c r="AT92" s="177" t="s">
        <v>76</v>
      </c>
      <c r="AU92" s="177" t="s">
        <v>77</v>
      </c>
      <c r="AY92" s="176" t="s">
        <v>176</v>
      </c>
      <c r="BK92" s="178">
        <f>BK93+BK233+BK262+BK272</f>
        <v>0</v>
      </c>
    </row>
    <row r="93" spans="1:65" s="12" customFormat="1" ht="22.9" customHeight="1">
      <c r="B93" s="165"/>
      <c r="C93" s="166"/>
      <c r="D93" s="167" t="s">
        <v>76</v>
      </c>
      <c r="E93" s="179" t="s">
        <v>84</v>
      </c>
      <c r="F93" s="179" t="s">
        <v>177</v>
      </c>
      <c r="G93" s="166"/>
      <c r="H93" s="166"/>
      <c r="I93" s="169"/>
      <c r="J93" s="180">
        <f>BK93</f>
        <v>0</v>
      </c>
      <c r="K93" s="166"/>
      <c r="L93" s="171"/>
      <c r="M93" s="172"/>
      <c r="N93" s="173"/>
      <c r="O93" s="173"/>
      <c r="P93" s="174">
        <f>P94+SUM(P95:P188)</f>
        <v>0</v>
      </c>
      <c r="Q93" s="173"/>
      <c r="R93" s="174">
        <f>R94+SUM(R95:R188)</f>
        <v>4.1799999999999997E-3</v>
      </c>
      <c r="S93" s="173"/>
      <c r="T93" s="175">
        <f>T94+SUM(T95:T188)</f>
        <v>0</v>
      </c>
      <c r="AR93" s="176" t="s">
        <v>84</v>
      </c>
      <c r="AT93" s="177" t="s">
        <v>76</v>
      </c>
      <c r="AU93" s="177" t="s">
        <v>84</v>
      </c>
      <c r="AY93" s="176" t="s">
        <v>176</v>
      </c>
      <c r="BK93" s="178">
        <f>BK94+SUM(BK95:BK188)</f>
        <v>0</v>
      </c>
    </row>
    <row r="94" spans="1:65" s="2" customFormat="1" ht="16.5" customHeight="1">
      <c r="A94" s="36"/>
      <c r="B94" s="37"/>
      <c r="C94" s="181" t="s">
        <v>84</v>
      </c>
      <c r="D94" s="181" t="s">
        <v>178</v>
      </c>
      <c r="E94" s="182" t="s">
        <v>393</v>
      </c>
      <c r="F94" s="183" t="s">
        <v>394</v>
      </c>
      <c r="G94" s="184" t="s">
        <v>131</v>
      </c>
      <c r="H94" s="185">
        <v>246.5</v>
      </c>
      <c r="I94" s="186"/>
      <c r="J94" s="187">
        <f>ROUND(I94*H94,2)</f>
        <v>0</v>
      </c>
      <c r="K94" s="183" t="s">
        <v>181</v>
      </c>
      <c r="L94" s="41"/>
      <c r="M94" s="188" t="s">
        <v>21</v>
      </c>
      <c r="N94" s="189" t="s">
        <v>48</v>
      </c>
      <c r="O94" s="66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182</v>
      </c>
      <c r="AT94" s="192" t="s">
        <v>178</v>
      </c>
      <c r="AU94" s="192" t="s">
        <v>87</v>
      </c>
      <c r="AY94" s="19" t="s">
        <v>176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9" t="s">
        <v>84</v>
      </c>
      <c r="BK94" s="193">
        <f>ROUND(I94*H94,2)</f>
        <v>0</v>
      </c>
      <c r="BL94" s="19" t="s">
        <v>182</v>
      </c>
      <c r="BM94" s="192" t="s">
        <v>395</v>
      </c>
    </row>
    <row r="95" spans="1:65" s="2" customFormat="1" ht="11.25">
      <c r="A95" s="36"/>
      <c r="B95" s="37"/>
      <c r="C95" s="38"/>
      <c r="D95" s="194" t="s">
        <v>184</v>
      </c>
      <c r="E95" s="38"/>
      <c r="F95" s="195" t="s">
        <v>396</v>
      </c>
      <c r="G95" s="38"/>
      <c r="H95" s="38"/>
      <c r="I95" s="196"/>
      <c r="J95" s="38"/>
      <c r="K95" s="38"/>
      <c r="L95" s="41"/>
      <c r="M95" s="197"/>
      <c r="N95" s="198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184</v>
      </c>
      <c r="AU95" s="19" t="s">
        <v>87</v>
      </c>
    </row>
    <row r="96" spans="1:65" s="13" customFormat="1" ht="11.25">
      <c r="B96" s="199"/>
      <c r="C96" s="200"/>
      <c r="D96" s="201" t="s">
        <v>186</v>
      </c>
      <c r="E96" s="202" t="s">
        <v>21</v>
      </c>
      <c r="F96" s="203" t="s">
        <v>311</v>
      </c>
      <c r="G96" s="200"/>
      <c r="H96" s="202" t="s">
        <v>21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186</v>
      </c>
      <c r="AU96" s="209" t="s">
        <v>87</v>
      </c>
      <c r="AV96" s="13" t="s">
        <v>84</v>
      </c>
      <c r="AW96" s="13" t="s">
        <v>38</v>
      </c>
      <c r="AX96" s="13" t="s">
        <v>77</v>
      </c>
      <c r="AY96" s="209" t="s">
        <v>176</v>
      </c>
    </row>
    <row r="97" spans="1:65" s="14" customFormat="1" ht="11.25">
      <c r="B97" s="210"/>
      <c r="C97" s="211"/>
      <c r="D97" s="201" t="s">
        <v>186</v>
      </c>
      <c r="E97" s="212" t="s">
        <v>21</v>
      </c>
      <c r="F97" s="213" t="s">
        <v>397</v>
      </c>
      <c r="G97" s="211"/>
      <c r="H97" s="214">
        <v>25.5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186</v>
      </c>
      <c r="AU97" s="220" t="s">
        <v>87</v>
      </c>
      <c r="AV97" s="14" t="s">
        <v>87</v>
      </c>
      <c r="AW97" s="14" t="s">
        <v>38</v>
      </c>
      <c r="AX97" s="14" t="s">
        <v>77</v>
      </c>
      <c r="AY97" s="220" t="s">
        <v>176</v>
      </c>
    </row>
    <row r="98" spans="1:65" s="14" customFormat="1" ht="11.25">
      <c r="B98" s="210"/>
      <c r="C98" s="211"/>
      <c r="D98" s="201" t="s">
        <v>186</v>
      </c>
      <c r="E98" s="212" t="s">
        <v>21</v>
      </c>
      <c r="F98" s="213" t="s">
        <v>398</v>
      </c>
      <c r="G98" s="211"/>
      <c r="H98" s="214">
        <v>23.8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186</v>
      </c>
      <c r="AU98" s="220" t="s">
        <v>87</v>
      </c>
      <c r="AV98" s="14" t="s">
        <v>87</v>
      </c>
      <c r="AW98" s="14" t="s">
        <v>38</v>
      </c>
      <c r="AX98" s="14" t="s">
        <v>77</v>
      </c>
      <c r="AY98" s="220" t="s">
        <v>176</v>
      </c>
    </row>
    <row r="99" spans="1:65" s="15" customFormat="1" ht="11.25">
      <c r="B99" s="221"/>
      <c r="C99" s="222"/>
      <c r="D99" s="201" t="s">
        <v>186</v>
      </c>
      <c r="E99" s="223" t="s">
        <v>300</v>
      </c>
      <c r="F99" s="224" t="s">
        <v>188</v>
      </c>
      <c r="G99" s="222"/>
      <c r="H99" s="225">
        <v>49.3</v>
      </c>
      <c r="I99" s="226"/>
      <c r="J99" s="222"/>
      <c r="K99" s="222"/>
      <c r="L99" s="227"/>
      <c r="M99" s="228"/>
      <c r="N99" s="229"/>
      <c r="O99" s="229"/>
      <c r="P99" s="229"/>
      <c r="Q99" s="229"/>
      <c r="R99" s="229"/>
      <c r="S99" s="229"/>
      <c r="T99" s="230"/>
      <c r="AT99" s="231" t="s">
        <v>186</v>
      </c>
      <c r="AU99" s="231" t="s">
        <v>87</v>
      </c>
      <c r="AV99" s="15" t="s">
        <v>182</v>
      </c>
      <c r="AW99" s="15" t="s">
        <v>38</v>
      </c>
      <c r="AX99" s="15" t="s">
        <v>77</v>
      </c>
      <c r="AY99" s="231" t="s">
        <v>176</v>
      </c>
    </row>
    <row r="100" spans="1:65" s="14" customFormat="1" ht="11.25">
      <c r="B100" s="210"/>
      <c r="C100" s="211"/>
      <c r="D100" s="201" t="s">
        <v>186</v>
      </c>
      <c r="E100" s="212" t="s">
        <v>21</v>
      </c>
      <c r="F100" s="213" t="s">
        <v>315</v>
      </c>
      <c r="G100" s="211"/>
      <c r="H100" s="214">
        <v>246.5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186</v>
      </c>
      <c r="AU100" s="220" t="s">
        <v>87</v>
      </c>
      <c r="AV100" s="14" t="s">
        <v>87</v>
      </c>
      <c r="AW100" s="14" t="s">
        <v>38</v>
      </c>
      <c r="AX100" s="14" t="s">
        <v>77</v>
      </c>
      <c r="AY100" s="220" t="s">
        <v>176</v>
      </c>
    </row>
    <row r="101" spans="1:65" s="15" customFormat="1" ht="11.25">
      <c r="B101" s="221"/>
      <c r="C101" s="222"/>
      <c r="D101" s="201" t="s">
        <v>186</v>
      </c>
      <c r="E101" s="223" t="s">
        <v>316</v>
      </c>
      <c r="F101" s="224" t="s">
        <v>188</v>
      </c>
      <c r="G101" s="222"/>
      <c r="H101" s="225">
        <v>246.5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186</v>
      </c>
      <c r="AU101" s="231" t="s">
        <v>87</v>
      </c>
      <c r="AV101" s="15" t="s">
        <v>182</v>
      </c>
      <c r="AW101" s="15" t="s">
        <v>38</v>
      </c>
      <c r="AX101" s="15" t="s">
        <v>84</v>
      </c>
      <c r="AY101" s="231" t="s">
        <v>176</v>
      </c>
    </row>
    <row r="102" spans="1:65" s="14" customFormat="1" ht="11.25">
      <c r="B102" s="210"/>
      <c r="C102" s="211"/>
      <c r="D102" s="201" t="s">
        <v>186</v>
      </c>
      <c r="E102" s="212" t="s">
        <v>292</v>
      </c>
      <c r="F102" s="213" t="s">
        <v>317</v>
      </c>
      <c r="G102" s="211"/>
      <c r="H102" s="214">
        <v>0.2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186</v>
      </c>
      <c r="AU102" s="220" t="s">
        <v>87</v>
      </c>
      <c r="AV102" s="14" t="s">
        <v>87</v>
      </c>
      <c r="AW102" s="14" t="s">
        <v>38</v>
      </c>
      <c r="AX102" s="14" t="s">
        <v>77</v>
      </c>
      <c r="AY102" s="220" t="s">
        <v>176</v>
      </c>
    </row>
    <row r="103" spans="1:65" s="2" customFormat="1" ht="24.2" customHeight="1">
      <c r="A103" s="36"/>
      <c r="B103" s="37"/>
      <c r="C103" s="181" t="s">
        <v>87</v>
      </c>
      <c r="D103" s="181" t="s">
        <v>178</v>
      </c>
      <c r="E103" s="182" t="s">
        <v>399</v>
      </c>
      <c r="F103" s="183" t="s">
        <v>400</v>
      </c>
      <c r="G103" s="184" t="s">
        <v>298</v>
      </c>
      <c r="H103" s="185">
        <v>440.7</v>
      </c>
      <c r="I103" s="186"/>
      <c r="J103" s="187">
        <f>ROUND(I103*H103,2)</f>
        <v>0</v>
      </c>
      <c r="K103" s="183" t="s">
        <v>181</v>
      </c>
      <c r="L103" s="41"/>
      <c r="M103" s="188" t="s">
        <v>21</v>
      </c>
      <c r="N103" s="189" t="s">
        <v>48</v>
      </c>
      <c r="O103" s="66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182</v>
      </c>
      <c r="AT103" s="192" t="s">
        <v>178</v>
      </c>
      <c r="AU103" s="192" t="s">
        <v>87</v>
      </c>
      <c r="AY103" s="19" t="s">
        <v>176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9" t="s">
        <v>84</v>
      </c>
      <c r="BK103" s="193">
        <f>ROUND(I103*H103,2)</f>
        <v>0</v>
      </c>
      <c r="BL103" s="19" t="s">
        <v>182</v>
      </c>
      <c r="BM103" s="192" t="s">
        <v>401</v>
      </c>
    </row>
    <row r="104" spans="1:65" s="2" customFormat="1" ht="11.25">
      <c r="A104" s="36"/>
      <c r="B104" s="37"/>
      <c r="C104" s="38"/>
      <c r="D104" s="194" t="s">
        <v>184</v>
      </c>
      <c r="E104" s="38"/>
      <c r="F104" s="195" t="s">
        <v>402</v>
      </c>
      <c r="G104" s="38"/>
      <c r="H104" s="38"/>
      <c r="I104" s="196"/>
      <c r="J104" s="38"/>
      <c r="K104" s="38"/>
      <c r="L104" s="41"/>
      <c r="M104" s="197"/>
      <c r="N104" s="198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184</v>
      </c>
      <c r="AU104" s="19" t="s">
        <v>87</v>
      </c>
    </row>
    <row r="105" spans="1:65" s="13" customFormat="1" ht="11.25">
      <c r="B105" s="199"/>
      <c r="C105" s="200"/>
      <c r="D105" s="201" t="s">
        <v>186</v>
      </c>
      <c r="E105" s="202" t="s">
        <v>21</v>
      </c>
      <c r="F105" s="203" t="s">
        <v>403</v>
      </c>
      <c r="G105" s="200"/>
      <c r="H105" s="202" t="s">
        <v>21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186</v>
      </c>
      <c r="AU105" s="209" t="s">
        <v>87</v>
      </c>
      <c r="AV105" s="13" t="s">
        <v>84</v>
      </c>
      <c r="AW105" s="13" t="s">
        <v>38</v>
      </c>
      <c r="AX105" s="13" t="s">
        <v>77</v>
      </c>
      <c r="AY105" s="209" t="s">
        <v>176</v>
      </c>
    </row>
    <row r="106" spans="1:65" s="14" customFormat="1" ht="11.25">
      <c r="B106" s="210"/>
      <c r="C106" s="211"/>
      <c r="D106" s="201" t="s">
        <v>186</v>
      </c>
      <c r="E106" s="212" t="s">
        <v>21</v>
      </c>
      <c r="F106" s="213" t="s">
        <v>404</v>
      </c>
      <c r="G106" s="211"/>
      <c r="H106" s="214">
        <v>226.5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186</v>
      </c>
      <c r="AU106" s="220" t="s">
        <v>87</v>
      </c>
      <c r="AV106" s="14" t="s">
        <v>87</v>
      </c>
      <c r="AW106" s="14" t="s">
        <v>38</v>
      </c>
      <c r="AX106" s="14" t="s">
        <v>77</v>
      </c>
      <c r="AY106" s="220" t="s">
        <v>176</v>
      </c>
    </row>
    <row r="107" spans="1:65" s="14" customFormat="1" ht="11.25">
      <c r="B107" s="210"/>
      <c r="C107" s="211"/>
      <c r="D107" s="201" t="s">
        <v>186</v>
      </c>
      <c r="E107" s="212" t="s">
        <v>21</v>
      </c>
      <c r="F107" s="213" t="s">
        <v>405</v>
      </c>
      <c r="G107" s="211"/>
      <c r="H107" s="214">
        <v>214.2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186</v>
      </c>
      <c r="AU107" s="220" t="s">
        <v>87</v>
      </c>
      <c r="AV107" s="14" t="s">
        <v>87</v>
      </c>
      <c r="AW107" s="14" t="s">
        <v>38</v>
      </c>
      <c r="AX107" s="14" t="s">
        <v>77</v>
      </c>
      <c r="AY107" s="220" t="s">
        <v>176</v>
      </c>
    </row>
    <row r="108" spans="1:65" s="15" customFormat="1" ht="11.25">
      <c r="B108" s="221"/>
      <c r="C108" s="222"/>
      <c r="D108" s="201" t="s">
        <v>186</v>
      </c>
      <c r="E108" s="223" t="s">
        <v>386</v>
      </c>
      <c r="F108" s="224" t="s">
        <v>188</v>
      </c>
      <c r="G108" s="222"/>
      <c r="H108" s="225">
        <v>440.7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186</v>
      </c>
      <c r="AU108" s="231" t="s">
        <v>87</v>
      </c>
      <c r="AV108" s="15" t="s">
        <v>182</v>
      </c>
      <c r="AW108" s="15" t="s">
        <v>38</v>
      </c>
      <c r="AX108" s="15" t="s">
        <v>84</v>
      </c>
      <c r="AY108" s="231" t="s">
        <v>176</v>
      </c>
    </row>
    <row r="109" spans="1:65" s="2" customFormat="1" ht="33" customHeight="1">
      <c r="A109" s="36"/>
      <c r="B109" s="37"/>
      <c r="C109" s="181" t="s">
        <v>195</v>
      </c>
      <c r="D109" s="181" t="s">
        <v>178</v>
      </c>
      <c r="E109" s="182" t="s">
        <v>406</v>
      </c>
      <c r="F109" s="183" t="s">
        <v>407</v>
      </c>
      <c r="G109" s="184" t="s">
        <v>298</v>
      </c>
      <c r="H109" s="185">
        <v>881.4</v>
      </c>
      <c r="I109" s="186"/>
      <c r="J109" s="187">
        <f>ROUND(I109*H109,2)</f>
        <v>0</v>
      </c>
      <c r="K109" s="183" t="s">
        <v>181</v>
      </c>
      <c r="L109" s="41"/>
      <c r="M109" s="188" t="s">
        <v>21</v>
      </c>
      <c r="N109" s="189" t="s">
        <v>48</v>
      </c>
      <c r="O109" s="66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182</v>
      </c>
      <c r="AT109" s="192" t="s">
        <v>178</v>
      </c>
      <c r="AU109" s="192" t="s">
        <v>87</v>
      </c>
      <c r="AY109" s="19" t="s">
        <v>176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9" t="s">
        <v>84</v>
      </c>
      <c r="BK109" s="193">
        <f>ROUND(I109*H109,2)</f>
        <v>0</v>
      </c>
      <c r="BL109" s="19" t="s">
        <v>182</v>
      </c>
      <c r="BM109" s="192" t="s">
        <v>408</v>
      </c>
    </row>
    <row r="110" spans="1:65" s="2" customFormat="1" ht="11.25">
      <c r="A110" s="36"/>
      <c r="B110" s="37"/>
      <c r="C110" s="38"/>
      <c r="D110" s="194" t="s">
        <v>184</v>
      </c>
      <c r="E110" s="38"/>
      <c r="F110" s="195" t="s">
        <v>409</v>
      </c>
      <c r="G110" s="38"/>
      <c r="H110" s="38"/>
      <c r="I110" s="196"/>
      <c r="J110" s="38"/>
      <c r="K110" s="38"/>
      <c r="L110" s="41"/>
      <c r="M110" s="197"/>
      <c r="N110" s="198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184</v>
      </c>
      <c r="AU110" s="19" t="s">
        <v>87</v>
      </c>
    </row>
    <row r="111" spans="1:65" s="13" customFormat="1" ht="11.25">
      <c r="B111" s="199"/>
      <c r="C111" s="200"/>
      <c r="D111" s="201" t="s">
        <v>186</v>
      </c>
      <c r="E111" s="202" t="s">
        <v>21</v>
      </c>
      <c r="F111" s="203" t="s">
        <v>410</v>
      </c>
      <c r="G111" s="200"/>
      <c r="H111" s="202" t="s">
        <v>21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186</v>
      </c>
      <c r="AU111" s="209" t="s">
        <v>87</v>
      </c>
      <c r="AV111" s="13" t="s">
        <v>84</v>
      </c>
      <c r="AW111" s="13" t="s">
        <v>38</v>
      </c>
      <c r="AX111" s="13" t="s">
        <v>77</v>
      </c>
      <c r="AY111" s="209" t="s">
        <v>176</v>
      </c>
    </row>
    <row r="112" spans="1:65" s="14" customFormat="1" ht="11.25">
      <c r="B112" s="210"/>
      <c r="C112" s="211"/>
      <c r="D112" s="201" t="s">
        <v>186</v>
      </c>
      <c r="E112" s="212" t="s">
        <v>21</v>
      </c>
      <c r="F112" s="213" t="s">
        <v>386</v>
      </c>
      <c r="G112" s="211"/>
      <c r="H112" s="214">
        <v>440.7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186</v>
      </c>
      <c r="AU112" s="220" t="s">
        <v>87</v>
      </c>
      <c r="AV112" s="14" t="s">
        <v>87</v>
      </c>
      <c r="AW112" s="14" t="s">
        <v>38</v>
      </c>
      <c r="AX112" s="14" t="s">
        <v>77</v>
      </c>
      <c r="AY112" s="220" t="s">
        <v>176</v>
      </c>
    </row>
    <row r="113" spans="1:65" s="13" customFormat="1" ht="11.25">
      <c r="B113" s="199"/>
      <c r="C113" s="200"/>
      <c r="D113" s="201" t="s">
        <v>186</v>
      </c>
      <c r="E113" s="202" t="s">
        <v>21</v>
      </c>
      <c r="F113" s="203" t="s">
        <v>411</v>
      </c>
      <c r="G113" s="200"/>
      <c r="H113" s="202" t="s">
        <v>21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186</v>
      </c>
      <c r="AU113" s="209" t="s">
        <v>87</v>
      </c>
      <c r="AV113" s="13" t="s">
        <v>84</v>
      </c>
      <c r="AW113" s="13" t="s">
        <v>38</v>
      </c>
      <c r="AX113" s="13" t="s">
        <v>77</v>
      </c>
      <c r="AY113" s="209" t="s">
        <v>176</v>
      </c>
    </row>
    <row r="114" spans="1:65" s="14" customFormat="1" ht="11.25">
      <c r="B114" s="210"/>
      <c r="C114" s="211"/>
      <c r="D114" s="201" t="s">
        <v>186</v>
      </c>
      <c r="E114" s="212" t="s">
        <v>21</v>
      </c>
      <c r="F114" s="213" t="s">
        <v>386</v>
      </c>
      <c r="G114" s="211"/>
      <c r="H114" s="214">
        <v>440.7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186</v>
      </c>
      <c r="AU114" s="220" t="s">
        <v>87</v>
      </c>
      <c r="AV114" s="14" t="s">
        <v>87</v>
      </c>
      <c r="AW114" s="14" t="s">
        <v>38</v>
      </c>
      <c r="AX114" s="14" t="s">
        <v>77</v>
      </c>
      <c r="AY114" s="220" t="s">
        <v>176</v>
      </c>
    </row>
    <row r="115" spans="1:65" s="15" customFormat="1" ht="11.25">
      <c r="B115" s="221"/>
      <c r="C115" s="222"/>
      <c r="D115" s="201" t="s">
        <v>186</v>
      </c>
      <c r="E115" s="223" t="s">
        <v>21</v>
      </c>
      <c r="F115" s="224" t="s">
        <v>188</v>
      </c>
      <c r="G115" s="222"/>
      <c r="H115" s="225">
        <v>881.4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186</v>
      </c>
      <c r="AU115" s="231" t="s">
        <v>87</v>
      </c>
      <c r="AV115" s="15" t="s">
        <v>182</v>
      </c>
      <c r="AW115" s="15" t="s">
        <v>38</v>
      </c>
      <c r="AX115" s="15" t="s">
        <v>84</v>
      </c>
      <c r="AY115" s="231" t="s">
        <v>176</v>
      </c>
    </row>
    <row r="116" spans="1:65" s="2" customFormat="1" ht="37.9" customHeight="1">
      <c r="A116" s="36"/>
      <c r="B116" s="37"/>
      <c r="C116" s="181" t="s">
        <v>182</v>
      </c>
      <c r="D116" s="181" t="s">
        <v>178</v>
      </c>
      <c r="E116" s="182" t="s">
        <v>412</v>
      </c>
      <c r="F116" s="183" t="s">
        <v>413</v>
      </c>
      <c r="G116" s="184" t="s">
        <v>298</v>
      </c>
      <c r="H116" s="185">
        <v>78.400000000000006</v>
      </c>
      <c r="I116" s="186"/>
      <c r="J116" s="187">
        <f>ROUND(I116*H116,2)</f>
        <v>0</v>
      </c>
      <c r="K116" s="183" t="s">
        <v>181</v>
      </c>
      <c r="L116" s="41"/>
      <c r="M116" s="188" t="s">
        <v>21</v>
      </c>
      <c r="N116" s="189" t="s">
        <v>48</v>
      </c>
      <c r="O116" s="66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182</v>
      </c>
      <c r="AT116" s="192" t="s">
        <v>178</v>
      </c>
      <c r="AU116" s="192" t="s">
        <v>87</v>
      </c>
      <c r="AY116" s="19" t="s">
        <v>176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" t="s">
        <v>84</v>
      </c>
      <c r="BK116" s="193">
        <f>ROUND(I116*H116,2)</f>
        <v>0</v>
      </c>
      <c r="BL116" s="19" t="s">
        <v>182</v>
      </c>
      <c r="BM116" s="192" t="s">
        <v>414</v>
      </c>
    </row>
    <row r="117" spans="1:65" s="2" customFormat="1" ht="11.25">
      <c r="A117" s="36"/>
      <c r="B117" s="37"/>
      <c r="C117" s="38"/>
      <c r="D117" s="194" t="s">
        <v>184</v>
      </c>
      <c r="E117" s="38"/>
      <c r="F117" s="195" t="s">
        <v>415</v>
      </c>
      <c r="G117" s="38"/>
      <c r="H117" s="38"/>
      <c r="I117" s="196"/>
      <c r="J117" s="38"/>
      <c r="K117" s="38"/>
      <c r="L117" s="41"/>
      <c r="M117" s="197"/>
      <c r="N117" s="198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184</v>
      </c>
      <c r="AU117" s="19" t="s">
        <v>87</v>
      </c>
    </row>
    <row r="118" spans="1:65" s="13" customFormat="1" ht="11.25">
      <c r="B118" s="199"/>
      <c r="C118" s="200"/>
      <c r="D118" s="201" t="s">
        <v>186</v>
      </c>
      <c r="E118" s="202" t="s">
        <v>21</v>
      </c>
      <c r="F118" s="203" t="s">
        <v>416</v>
      </c>
      <c r="G118" s="200"/>
      <c r="H118" s="202" t="s">
        <v>21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186</v>
      </c>
      <c r="AU118" s="209" t="s">
        <v>87</v>
      </c>
      <c r="AV118" s="13" t="s">
        <v>84</v>
      </c>
      <c r="AW118" s="13" t="s">
        <v>38</v>
      </c>
      <c r="AX118" s="13" t="s">
        <v>77</v>
      </c>
      <c r="AY118" s="209" t="s">
        <v>176</v>
      </c>
    </row>
    <row r="119" spans="1:65" s="14" customFormat="1" ht="11.25">
      <c r="B119" s="210"/>
      <c r="C119" s="211"/>
      <c r="D119" s="201" t="s">
        <v>186</v>
      </c>
      <c r="E119" s="212" t="s">
        <v>21</v>
      </c>
      <c r="F119" s="213" t="s">
        <v>417</v>
      </c>
      <c r="G119" s="211"/>
      <c r="H119" s="214">
        <v>78.400000000000006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186</v>
      </c>
      <c r="AU119" s="220" t="s">
        <v>87</v>
      </c>
      <c r="AV119" s="14" t="s">
        <v>87</v>
      </c>
      <c r="AW119" s="14" t="s">
        <v>38</v>
      </c>
      <c r="AX119" s="14" t="s">
        <v>77</v>
      </c>
      <c r="AY119" s="220" t="s">
        <v>176</v>
      </c>
    </row>
    <row r="120" spans="1:65" s="15" customFormat="1" ht="11.25">
      <c r="B120" s="221"/>
      <c r="C120" s="222"/>
      <c r="D120" s="201" t="s">
        <v>186</v>
      </c>
      <c r="E120" s="223" t="s">
        <v>21</v>
      </c>
      <c r="F120" s="224" t="s">
        <v>188</v>
      </c>
      <c r="G120" s="222"/>
      <c r="H120" s="225">
        <v>78.400000000000006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186</v>
      </c>
      <c r="AU120" s="231" t="s">
        <v>87</v>
      </c>
      <c r="AV120" s="15" t="s">
        <v>182</v>
      </c>
      <c r="AW120" s="15" t="s">
        <v>38</v>
      </c>
      <c r="AX120" s="15" t="s">
        <v>84</v>
      </c>
      <c r="AY120" s="231" t="s">
        <v>176</v>
      </c>
    </row>
    <row r="121" spans="1:65" s="2" customFormat="1" ht="37.9" customHeight="1">
      <c r="A121" s="36"/>
      <c r="B121" s="37"/>
      <c r="C121" s="181" t="s">
        <v>149</v>
      </c>
      <c r="D121" s="181" t="s">
        <v>178</v>
      </c>
      <c r="E121" s="182" t="s">
        <v>328</v>
      </c>
      <c r="F121" s="183" t="s">
        <v>329</v>
      </c>
      <c r="G121" s="184" t="s">
        <v>298</v>
      </c>
      <c r="H121" s="185">
        <v>24.22</v>
      </c>
      <c r="I121" s="186"/>
      <c r="J121" s="187">
        <f>ROUND(I121*H121,2)</f>
        <v>0</v>
      </c>
      <c r="K121" s="183" t="s">
        <v>181</v>
      </c>
      <c r="L121" s="41"/>
      <c r="M121" s="188" t="s">
        <v>21</v>
      </c>
      <c r="N121" s="189" t="s">
        <v>48</v>
      </c>
      <c r="O121" s="6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182</v>
      </c>
      <c r="AT121" s="192" t="s">
        <v>178</v>
      </c>
      <c r="AU121" s="192" t="s">
        <v>87</v>
      </c>
      <c r="AY121" s="19" t="s">
        <v>176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84</v>
      </c>
      <c r="BK121" s="193">
        <f>ROUND(I121*H121,2)</f>
        <v>0</v>
      </c>
      <c r="BL121" s="19" t="s">
        <v>182</v>
      </c>
      <c r="BM121" s="192" t="s">
        <v>418</v>
      </c>
    </row>
    <row r="122" spans="1:65" s="2" customFormat="1" ht="11.25">
      <c r="A122" s="36"/>
      <c r="B122" s="37"/>
      <c r="C122" s="38"/>
      <c r="D122" s="194" t="s">
        <v>184</v>
      </c>
      <c r="E122" s="38"/>
      <c r="F122" s="195" t="s">
        <v>331</v>
      </c>
      <c r="G122" s="38"/>
      <c r="H122" s="38"/>
      <c r="I122" s="196"/>
      <c r="J122" s="38"/>
      <c r="K122" s="38"/>
      <c r="L122" s="41"/>
      <c r="M122" s="197"/>
      <c r="N122" s="198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184</v>
      </c>
      <c r="AU122" s="19" t="s">
        <v>87</v>
      </c>
    </row>
    <row r="123" spans="1:65" s="13" customFormat="1" ht="11.25">
      <c r="B123" s="199"/>
      <c r="C123" s="200"/>
      <c r="D123" s="201" t="s">
        <v>186</v>
      </c>
      <c r="E123" s="202" t="s">
        <v>21</v>
      </c>
      <c r="F123" s="203" t="s">
        <v>332</v>
      </c>
      <c r="G123" s="200"/>
      <c r="H123" s="202" t="s">
        <v>21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186</v>
      </c>
      <c r="AU123" s="209" t="s">
        <v>87</v>
      </c>
      <c r="AV123" s="13" t="s">
        <v>84</v>
      </c>
      <c r="AW123" s="13" t="s">
        <v>38</v>
      </c>
      <c r="AX123" s="13" t="s">
        <v>77</v>
      </c>
      <c r="AY123" s="209" t="s">
        <v>176</v>
      </c>
    </row>
    <row r="124" spans="1:65" s="14" customFormat="1" ht="11.25">
      <c r="B124" s="210"/>
      <c r="C124" s="211"/>
      <c r="D124" s="201" t="s">
        <v>186</v>
      </c>
      <c r="E124" s="212" t="s">
        <v>21</v>
      </c>
      <c r="F124" s="213" t="s">
        <v>376</v>
      </c>
      <c r="G124" s="211"/>
      <c r="H124" s="214">
        <v>24.22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186</v>
      </c>
      <c r="AU124" s="220" t="s">
        <v>87</v>
      </c>
      <c r="AV124" s="14" t="s">
        <v>87</v>
      </c>
      <c r="AW124" s="14" t="s">
        <v>38</v>
      </c>
      <c r="AX124" s="14" t="s">
        <v>77</v>
      </c>
      <c r="AY124" s="220" t="s">
        <v>176</v>
      </c>
    </row>
    <row r="125" spans="1:65" s="15" customFormat="1" ht="11.25">
      <c r="B125" s="221"/>
      <c r="C125" s="222"/>
      <c r="D125" s="201" t="s">
        <v>186</v>
      </c>
      <c r="E125" s="223" t="s">
        <v>21</v>
      </c>
      <c r="F125" s="224" t="s">
        <v>188</v>
      </c>
      <c r="G125" s="222"/>
      <c r="H125" s="225">
        <v>24.22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186</v>
      </c>
      <c r="AU125" s="231" t="s">
        <v>87</v>
      </c>
      <c r="AV125" s="15" t="s">
        <v>182</v>
      </c>
      <c r="AW125" s="15" t="s">
        <v>38</v>
      </c>
      <c r="AX125" s="15" t="s">
        <v>84</v>
      </c>
      <c r="AY125" s="231" t="s">
        <v>176</v>
      </c>
    </row>
    <row r="126" spans="1:65" s="2" customFormat="1" ht="24.2" customHeight="1">
      <c r="A126" s="36"/>
      <c r="B126" s="37"/>
      <c r="C126" s="181" t="s">
        <v>215</v>
      </c>
      <c r="D126" s="181" t="s">
        <v>178</v>
      </c>
      <c r="E126" s="182" t="s">
        <v>419</v>
      </c>
      <c r="F126" s="183" t="s">
        <v>420</v>
      </c>
      <c r="G126" s="184" t="s">
        <v>298</v>
      </c>
      <c r="H126" s="185">
        <v>127.7</v>
      </c>
      <c r="I126" s="186"/>
      <c r="J126" s="187">
        <f>ROUND(I126*H126,2)</f>
        <v>0</v>
      </c>
      <c r="K126" s="183" t="s">
        <v>181</v>
      </c>
      <c r="L126" s="41"/>
      <c r="M126" s="188" t="s">
        <v>21</v>
      </c>
      <c r="N126" s="189" t="s">
        <v>48</v>
      </c>
      <c r="O126" s="66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2" t="s">
        <v>182</v>
      </c>
      <c r="AT126" s="192" t="s">
        <v>178</v>
      </c>
      <c r="AU126" s="192" t="s">
        <v>87</v>
      </c>
      <c r="AY126" s="19" t="s">
        <v>176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9" t="s">
        <v>84</v>
      </c>
      <c r="BK126" s="193">
        <f>ROUND(I126*H126,2)</f>
        <v>0</v>
      </c>
      <c r="BL126" s="19" t="s">
        <v>182</v>
      </c>
      <c r="BM126" s="192" t="s">
        <v>421</v>
      </c>
    </row>
    <row r="127" spans="1:65" s="2" customFormat="1" ht="11.25">
      <c r="A127" s="36"/>
      <c r="B127" s="37"/>
      <c r="C127" s="38"/>
      <c r="D127" s="194" t="s">
        <v>184</v>
      </c>
      <c r="E127" s="38"/>
      <c r="F127" s="195" t="s">
        <v>422</v>
      </c>
      <c r="G127" s="38"/>
      <c r="H127" s="38"/>
      <c r="I127" s="196"/>
      <c r="J127" s="38"/>
      <c r="K127" s="38"/>
      <c r="L127" s="41"/>
      <c r="M127" s="197"/>
      <c r="N127" s="198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184</v>
      </c>
      <c r="AU127" s="19" t="s">
        <v>87</v>
      </c>
    </row>
    <row r="128" spans="1:65" s="13" customFormat="1" ht="11.25">
      <c r="B128" s="199"/>
      <c r="C128" s="200"/>
      <c r="D128" s="201" t="s">
        <v>186</v>
      </c>
      <c r="E128" s="202" t="s">
        <v>21</v>
      </c>
      <c r="F128" s="203" t="s">
        <v>423</v>
      </c>
      <c r="G128" s="200"/>
      <c r="H128" s="202" t="s">
        <v>21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186</v>
      </c>
      <c r="AU128" s="209" t="s">
        <v>87</v>
      </c>
      <c r="AV128" s="13" t="s">
        <v>84</v>
      </c>
      <c r="AW128" s="13" t="s">
        <v>38</v>
      </c>
      <c r="AX128" s="13" t="s">
        <v>77</v>
      </c>
      <c r="AY128" s="209" t="s">
        <v>176</v>
      </c>
    </row>
    <row r="129" spans="1:65" s="13" customFormat="1" ht="11.25">
      <c r="B129" s="199"/>
      <c r="C129" s="200"/>
      <c r="D129" s="201" t="s">
        <v>186</v>
      </c>
      <c r="E129" s="202" t="s">
        <v>21</v>
      </c>
      <c r="F129" s="203" t="s">
        <v>424</v>
      </c>
      <c r="G129" s="200"/>
      <c r="H129" s="202" t="s">
        <v>21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186</v>
      </c>
      <c r="AU129" s="209" t="s">
        <v>87</v>
      </c>
      <c r="AV129" s="13" t="s">
        <v>84</v>
      </c>
      <c r="AW129" s="13" t="s">
        <v>38</v>
      </c>
      <c r="AX129" s="13" t="s">
        <v>77</v>
      </c>
      <c r="AY129" s="209" t="s">
        <v>176</v>
      </c>
    </row>
    <row r="130" spans="1:65" s="13" customFormat="1" ht="11.25">
      <c r="B130" s="199"/>
      <c r="C130" s="200"/>
      <c r="D130" s="201" t="s">
        <v>186</v>
      </c>
      <c r="E130" s="202" t="s">
        <v>21</v>
      </c>
      <c r="F130" s="203" t="s">
        <v>425</v>
      </c>
      <c r="G130" s="200"/>
      <c r="H130" s="202" t="s">
        <v>21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186</v>
      </c>
      <c r="AU130" s="209" t="s">
        <v>87</v>
      </c>
      <c r="AV130" s="13" t="s">
        <v>84</v>
      </c>
      <c r="AW130" s="13" t="s">
        <v>38</v>
      </c>
      <c r="AX130" s="13" t="s">
        <v>77</v>
      </c>
      <c r="AY130" s="209" t="s">
        <v>176</v>
      </c>
    </row>
    <row r="131" spans="1:65" s="14" customFormat="1" ht="11.25">
      <c r="B131" s="210"/>
      <c r="C131" s="211"/>
      <c r="D131" s="201" t="s">
        <v>186</v>
      </c>
      <c r="E131" s="212" t="s">
        <v>21</v>
      </c>
      <c r="F131" s="213" t="s">
        <v>382</v>
      </c>
      <c r="G131" s="211"/>
      <c r="H131" s="214">
        <v>8.7899999999999991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186</v>
      </c>
      <c r="AU131" s="220" t="s">
        <v>87</v>
      </c>
      <c r="AV131" s="14" t="s">
        <v>87</v>
      </c>
      <c r="AW131" s="14" t="s">
        <v>38</v>
      </c>
      <c r="AX131" s="14" t="s">
        <v>77</v>
      </c>
      <c r="AY131" s="220" t="s">
        <v>176</v>
      </c>
    </row>
    <row r="132" spans="1:65" s="13" customFormat="1" ht="11.25">
      <c r="B132" s="199"/>
      <c r="C132" s="200"/>
      <c r="D132" s="201" t="s">
        <v>186</v>
      </c>
      <c r="E132" s="202" t="s">
        <v>21</v>
      </c>
      <c r="F132" s="203" t="s">
        <v>426</v>
      </c>
      <c r="G132" s="200"/>
      <c r="H132" s="202" t="s">
        <v>21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186</v>
      </c>
      <c r="AU132" s="209" t="s">
        <v>87</v>
      </c>
      <c r="AV132" s="13" t="s">
        <v>84</v>
      </c>
      <c r="AW132" s="13" t="s">
        <v>38</v>
      </c>
      <c r="AX132" s="13" t="s">
        <v>77</v>
      </c>
      <c r="AY132" s="209" t="s">
        <v>176</v>
      </c>
    </row>
    <row r="133" spans="1:65" s="14" customFormat="1" ht="11.25">
      <c r="B133" s="210"/>
      <c r="C133" s="211"/>
      <c r="D133" s="201" t="s">
        <v>186</v>
      </c>
      <c r="E133" s="212" t="s">
        <v>21</v>
      </c>
      <c r="F133" s="213" t="s">
        <v>379</v>
      </c>
      <c r="G133" s="211"/>
      <c r="H133" s="214">
        <v>16.29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186</v>
      </c>
      <c r="AU133" s="220" t="s">
        <v>87</v>
      </c>
      <c r="AV133" s="14" t="s">
        <v>87</v>
      </c>
      <c r="AW133" s="14" t="s">
        <v>38</v>
      </c>
      <c r="AX133" s="14" t="s">
        <v>77</v>
      </c>
      <c r="AY133" s="220" t="s">
        <v>176</v>
      </c>
    </row>
    <row r="134" spans="1:65" s="13" customFormat="1" ht="22.5">
      <c r="B134" s="199"/>
      <c r="C134" s="200"/>
      <c r="D134" s="201" t="s">
        <v>186</v>
      </c>
      <c r="E134" s="202" t="s">
        <v>21</v>
      </c>
      <c r="F134" s="203" t="s">
        <v>427</v>
      </c>
      <c r="G134" s="200"/>
      <c r="H134" s="202" t="s">
        <v>21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186</v>
      </c>
      <c r="AU134" s="209" t="s">
        <v>87</v>
      </c>
      <c r="AV134" s="13" t="s">
        <v>84</v>
      </c>
      <c r="AW134" s="13" t="s">
        <v>38</v>
      </c>
      <c r="AX134" s="13" t="s">
        <v>77</v>
      </c>
      <c r="AY134" s="209" t="s">
        <v>176</v>
      </c>
    </row>
    <row r="135" spans="1:65" s="14" customFormat="1" ht="11.25">
      <c r="B135" s="210"/>
      <c r="C135" s="211"/>
      <c r="D135" s="201" t="s">
        <v>186</v>
      </c>
      <c r="E135" s="212" t="s">
        <v>21</v>
      </c>
      <c r="F135" s="213" t="s">
        <v>376</v>
      </c>
      <c r="G135" s="211"/>
      <c r="H135" s="214">
        <v>24.22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186</v>
      </c>
      <c r="AU135" s="220" t="s">
        <v>87</v>
      </c>
      <c r="AV135" s="14" t="s">
        <v>87</v>
      </c>
      <c r="AW135" s="14" t="s">
        <v>38</v>
      </c>
      <c r="AX135" s="14" t="s">
        <v>77</v>
      </c>
      <c r="AY135" s="220" t="s">
        <v>176</v>
      </c>
    </row>
    <row r="136" spans="1:65" s="16" customFormat="1" ht="11.25">
      <c r="B136" s="235"/>
      <c r="C136" s="236"/>
      <c r="D136" s="201" t="s">
        <v>186</v>
      </c>
      <c r="E136" s="237" t="s">
        <v>21</v>
      </c>
      <c r="F136" s="238" t="s">
        <v>428</v>
      </c>
      <c r="G136" s="236"/>
      <c r="H136" s="239">
        <v>49.3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186</v>
      </c>
      <c r="AU136" s="245" t="s">
        <v>87</v>
      </c>
      <c r="AV136" s="16" t="s">
        <v>195</v>
      </c>
      <c r="AW136" s="16" t="s">
        <v>38</v>
      </c>
      <c r="AX136" s="16" t="s">
        <v>77</v>
      </c>
      <c r="AY136" s="245" t="s">
        <v>176</v>
      </c>
    </row>
    <row r="137" spans="1:65" s="13" customFormat="1" ht="22.5">
      <c r="B137" s="199"/>
      <c r="C137" s="200"/>
      <c r="D137" s="201" t="s">
        <v>186</v>
      </c>
      <c r="E137" s="202" t="s">
        <v>21</v>
      </c>
      <c r="F137" s="203" t="s">
        <v>429</v>
      </c>
      <c r="G137" s="200"/>
      <c r="H137" s="202" t="s">
        <v>21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186</v>
      </c>
      <c r="AU137" s="209" t="s">
        <v>87</v>
      </c>
      <c r="AV137" s="13" t="s">
        <v>84</v>
      </c>
      <c r="AW137" s="13" t="s">
        <v>38</v>
      </c>
      <c r="AX137" s="13" t="s">
        <v>77</v>
      </c>
      <c r="AY137" s="209" t="s">
        <v>176</v>
      </c>
    </row>
    <row r="138" spans="1:65" s="14" customFormat="1" ht="11.25">
      <c r="B138" s="210"/>
      <c r="C138" s="211"/>
      <c r="D138" s="201" t="s">
        <v>186</v>
      </c>
      <c r="E138" s="212" t="s">
        <v>21</v>
      </c>
      <c r="F138" s="213" t="s">
        <v>417</v>
      </c>
      <c r="G138" s="211"/>
      <c r="H138" s="214">
        <v>78.400000000000006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186</v>
      </c>
      <c r="AU138" s="220" t="s">
        <v>87</v>
      </c>
      <c r="AV138" s="14" t="s">
        <v>87</v>
      </c>
      <c r="AW138" s="14" t="s">
        <v>38</v>
      </c>
      <c r="AX138" s="14" t="s">
        <v>77</v>
      </c>
      <c r="AY138" s="220" t="s">
        <v>176</v>
      </c>
    </row>
    <row r="139" spans="1:65" s="16" customFormat="1" ht="11.25">
      <c r="B139" s="235"/>
      <c r="C139" s="236"/>
      <c r="D139" s="201" t="s">
        <v>186</v>
      </c>
      <c r="E139" s="237" t="s">
        <v>21</v>
      </c>
      <c r="F139" s="238" t="s">
        <v>428</v>
      </c>
      <c r="G139" s="236"/>
      <c r="H139" s="239">
        <v>78.400000000000006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186</v>
      </c>
      <c r="AU139" s="245" t="s">
        <v>87</v>
      </c>
      <c r="AV139" s="16" t="s">
        <v>195</v>
      </c>
      <c r="AW139" s="16" t="s">
        <v>38</v>
      </c>
      <c r="AX139" s="16" t="s">
        <v>77</v>
      </c>
      <c r="AY139" s="245" t="s">
        <v>176</v>
      </c>
    </row>
    <row r="140" spans="1:65" s="15" customFormat="1" ht="11.25">
      <c r="B140" s="221"/>
      <c r="C140" s="222"/>
      <c r="D140" s="201" t="s">
        <v>186</v>
      </c>
      <c r="E140" s="223" t="s">
        <v>21</v>
      </c>
      <c r="F140" s="224" t="s">
        <v>188</v>
      </c>
      <c r="G140" s="222"/>
      <c r="H140" s="225">
        <v>127.7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186</v>
      </c>
      <c r="AU140" s="231" t="s">
        <v>87</v>
      </c>
      <c r="AV140" s="15" t="s">
        <v>182</v>
      </c>
      <c r="AW140" s="15" t="s">
        <v>38</v>
      </c>
      <c r="AX140" s="15" t="s">
        <v>84</v>
      </c>
      <c r="AY140" s="231" t="s">
        <v>176</v>
      </c>
    </row>
    <row r="141" spans="1:65" s="2" customFormat="1" ht="24.2" customHeight="1">
      <c r="A141" s="36"/>
      <c r="B141" s="37"/>
      <c r="C141" s="181" t="s">
        <v>223</v>
      </c>
      <c r="D141" s="181" t="s">
        <v>178</v>
      </c>
      <c r="E141" s="182" t="s">
        <v>334</v>
      </c>
      <c r="F141" s="183" t="s">
        <v>335</v>
      </c>
      <c r="G141" s="184" t="s">
        <v>298</v>
      </c>
      <c r="H141" s="185">
        <v>440.7</v>
      </c>
      <c r="I141" s="186"/>
      <c r="J141" s="187">
        <f>ROUND(I141*H141,2)</f>
        <v>0</v>
      </c>
      <c r="K141" s="183" t="s">
        <v>181</v>
      </c>
      <c r="L141" s="41"/>
      <c r="M141" s="188" t="s">
        <v>21</v>
      </c>
      <c r="N141" s="189" t="s">
        <v>48</v>
      </c>
      <c r="O141" s="6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182</v>
      </c>
      <c r="AT141" s="192" t="s">
        <v>178</v>
      </c>
      <c r="AU141" s="192" t="s">
        <v>87</v>
      </c>
      <c r="AY141" s="19" t="s">
        <v>176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9" t="s">
        <v>84</v>
      </c>
      <c r="BK141" s="193">
        <f>ROUND(I141*H141,2)</f>
        <v>0</v>
      </c>
      <c r="BL141" s="19" t="s">
        <v>182</v>
      </c>
      <c r="BM141" s="192" t="s">
        <v>430</v>
      </c>
    </row>
    <row r="142" spans="1:65" s="2" customFormat="1" ht="11.25">
      <c r="A142" s="36"/>
      <c r="B142" s="37"/>
      <c r="C142" s="38"/>
      <c r="D142" s="194" t="s">
        <v>184</v>
      </c>
      <c r="E142" s="38"/>
      <c r="F142" s="195" t="s">
        <v>337</v>
      </c>
      <c r="G142" s="38"/>
      <c r="H142" s="38"/>
      <c r="I142" s="196"/>
      <c r="J142" s="38"/>
      <c r="K142" s="38"/>
      <c r="L142" s="41"/>
      <c r="M142" s="197"/>
      <c r="N142" s="198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184</v>
      </c>
      <c r="AU142" s="19" t="s">
        <v>87</v>
      </c>
    </row>
    <row r="143" spans="1:65" s="13" customFormat="1" ht="11.25">
      <c r="B143" s="199"/>
      <c r="C143" s="200"/>
      <c r="D143" s="201" t="s">
        <v>186</v>
      </c>
      <c r="E143" s="202" t="s">
        <v>21</v>
      </c>
      <c r="F143" s="203" t="s">
        <v>431</v>
      </c>
      <c r="G143" s="200"/>
      <c r="H143" s="202" t="s">
        <v>21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186</v>
      </c>
      <c r="AU143" s="209" t="s">
        <v>87</v>
      </c>
      <c r="AV143" s="13" t="s">
        <v>84</v>
      </c>
      <c r="AW143" s="13" t="s">
        <v>38</v>
      </c>
      <c r="AX143" s="13" t="s">
        <v>77</v>
      </c>
      <c r="AY143" s="209" t="s">
        <v>176</v>
      </c>
    </row>
    <row r="144" spans="1:65" s="14" customFormat="1" ht="11.25">
      <c r="B144" s="210"/>
      <c r="C144" s="211"/>
      <c r="D144" s="201" t="s">
        <v>186</v>
      </c>
      <c r="E144" s="212" t="s">
        <v>21</v>
      </c>
      <c r="F144" s="213" t="s">
        <v>386</v>
      </c>
      <c r="G144" s="211"/>
      <c r="H144" s="214">
        <v>440.7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186</v>
      </c>
      <c r="AU144" s="220" t="s">
        <v>87</v>
      </c>
      <c r="AV144" s="14" t="s">
        <v>87</v>
      </c>
      <c r="AW144" s="14" t="s">
        <v>38</v>
      </c>
      <c r="AX144" s="14" t="s">
        <v>77</v>
      </c>
      <c r="AY144" s="220" t="s">
        <v>176</v>
      </c>
    </row>
    <row r="145" spans="1:65" s="15" customFormat="1" ht="11.25">
      <c r="B145" s="221"/>
      <c r="C145" s="222"/>
      <c r="D145" s="201" t="s">
        <v>186</v>
      </c>
      <c r="E145" s="223" t="s">
        <v>21</v>
      </c>
      <c r="F145" s="224" t="s">
        <v>188</v>
      </c>
      <c r="G145" s="222"/>
      <c r="H145" s="225">
        <v>440.7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186</v>
      </c>
      <c r="AU145" s="231" t="s">
        <v>87</v>
      </c>
      <c r="AV145" s="15" t="s">
        <v>182</v>
      </c>
      <c r="AW145" s="15" t="s">
        <v>38</v>
      </c>
      <c r="AX145" s="15" t="s">
        <v>84</v>
      </c>
      <c r="AY145" s="231" t="s">
        <v>176</v>
      </c>
    </row>
    <row r="146" spans="1:65" s="2" customFormat="1" ht="37.9" customHeight="1">
      <c r="A146" s="36"/>
      <c r="B146" s="37"/>
      <c r="C146" s="181" t="s">
        <v>221</v>
      </c>
      <c r="D146" s="181" t="s">
        <v>178</v>
      </c>
      <c r="E146" s="182" t="s">
        <v>432</v>
      </c>
      <c r="F146" s="183" t="s">
        <v>433</v>
      </c>
      <c r="G146" s="184" t="s">
        <v>298</v>
      </c>
      <c r="H146" s="185">
        <v>519.1</v>
      </c>
      <c r="I146" s="186"/>
      <c r="J146" s="187">
        <f>ROUND(I146*H146,2)</f>
        <v>0</v>
      </c>
      <c r="K146" s="183" t="s">
        <v>181</v>
      </c>
      <c r="L146" s="41"/>
      <c r="M146" s="188" t="s">
        <v>21</v>
      </c>
      <c r="N146" s="189" t="s">
        <v>48</v>
      </c>
      <c r="O146" s="6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182</v>
      </c>
      <c r="AT146" s="192" t="s">
        <v>178</v>
      </c>
      <c r="AU146" s="192" t="s">
        <v>87</v>
      </c>
      <c r="AY146" s="19" t="s">
        <v>176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9" t="s">
        <v>84</v>
      </c>
      <c r="BK146" s="193">
        <f>ROUND(I146*H146,2)</f>
        <v>0</v>
      </c>
      <c r="BL146" s="19" t="s">
        <v>182</v>
      </c>
      <c r="BM146" s="192" t="s">
        <v>434</v>
      </c>
    </row>
    <row r="147" spans="1:65" s="2" customFormat="1" ht="11.25">
      <c r="A147" s="36"/>
      <c r="B147" s="37"/>
      <c r="C147" s="38"/>
      <c r="D147" s="194" t="s">
        <v>184</v>
      </c>
      <c r="E147" s="38"/>
      <c r="F147" s="195" t="s">
        <v>435</v>
      </c>
      <c r="G147" s="38"/>
      <c r="H147" s="38"/>
      <c r="I147" s="196"/>
      <c r="J147" s="38"/>
      <c r="K147" s="38"/>
      <c r="L147" s="41"/>
      <c r="M147" s="197"/>
      <c r="N147" s="198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184</v>
      </c>
      <c r="AU147" s="19" t="s">
        <v>87</v>
      </c>
    </row>
    <row r="148" spans="1:65" s="13" customFormat="1" ht="22.5">
      <c r="B148" s="199"/>
      <c r="C148" s="200"/>
      <c r="D148" s="201" t="s">
        <v>186</v>
      </c>
      <c r="E148" s="202" t="s">
        <v>21</v>
      </c>
      <c r="F148" s="203" t="s">
        <v>436</v>
      </c>
      <c r="G148" s="200"/>
      <c r="H148" s="202" t="s">
        <v>21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186</v>
      </c>
      <c r="AU148" s="209" t="s">
        <v>87</v>
      </c>
      <c r="AV148" s="13" t="s">
        <v>84</v>
      </c>
      <c r="AW148" s="13" t="s">
        <v>38</v>
      </c>
      <c r="AX148" s="13" t="s">
        <v>77</v>
      </c>
      <c r="AY148" s="209" t="s">
        <v>176</v>
      </c>
    </row>
    <row r="149" spans="1:65" s="13" customFormat="1" ht="11.25">
      <c r="B149" s="199"/>
      <c r="C149" s="200"/>
      <c r="D149" s="201" t="s">
        <v>186</v>
      </c>
      <c r="E149" s="202" t="s">
        <v>21</v>
      </c>
      <c r="F149" s="203" t="s">
        <v>437</v>
      </c>
      <c r="G149" s="200"/>
      <c r="H149" s="202" t="s">
        <v>21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186</v>
      </c>
      <c r="AU149" s="209" t="s">
        <v>87</v>
      </c>
      <c r="AV149" s="13" t="s">
        <v>84</v>
      </c>
      <c r="AW149" s="13" t="s">
        <v>38</v>
      </c>
      <c r="AX149" s="13" t="s">
        <v>77</v>
      </c>
      <c r="AY149" s="209" t="s">
        <v>176</v>
      </c>
    </row>
    <row r="150" spans="1:65" s="14" customFormat="1" ht="11.25">
      <c r="B150" s="210"/>
      <c r="C150" s="211"/>
      <c r="D150" s="201" t="s">
        <v>186</v>
      </c>
      <c r="E150" s="212" t="s">
        <v>21</v>
      </c>
      <c r="F150" s="213" t="s">
        <v>438</v>
      </c>
      <c r="G150" s="211"/>
      <c r="H150" s="214">
        <v>72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186</v>
      </c>
      <c r="AU150" s="220" t="s">
        <v>87</v>
      </c>
      <c r="AV150" s="14" t="s">
        <v>87</v>
      </c>
      <c r="AW150" s="14" t="s">
        <v>38</v>
      </c>
      <c r="AX150" s="14" t="s">
        <v>77</v>
      </c>
      <c r="AY150" s="220" t="s">
        <v>176</v>
      </c>
    </row>
    <row r="151" spans="1:65" s="14" customFormat="1" ht="11.25">
      <c r="B151" s="210"/>
      <c r="C151" s="211"/>
      <c r="D151" s="201" t="s">
        <v>186</v>
      </c>
      <c r="E151" s="212" t="s">
        <v>21</v>
      </c>
      <c r="F151" s="213" t="s">
        <v>439</v>
      </c>
      <c r="G151" s="211"/>
      <c r="H151" s="214">
        <v>65.8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186</v>
      </c>
      <c r="AU151" s="220" t="s">
        <v>87</v>
      </c>
      <c r="AV151" s="14" t="s">
        <v>87</v>
      </c>
      <c r="AW151" s="14" t="s">
        <v>38</v>
      </c>
      <c r="AX151" s="14" t="s">
        <v>77</v>
      </c>
      <c r="AY151" s="220" t="s">
        <v>176</v>
      </c>
    </row>
    <row r="152" spans="1:65" s="16" customFormat="1" ht="11.25">
      <c r="B152" s="235"/>
      <c r="C152" s="236"/>
      <c r="D152" s="201" t="s">
        <v>186</v>
      </c>
      <c r="E152" s="237" t="s">
        <v>366</v>
      </c>
      <c r="F152" s="238" t="s">
        <v>428</v>
      </c>
      <c r="G152" s="236"/>
      <c r="H152" s="239">
        <v>137.80000000000001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186</v>
      </c>
      <c r="AU152" s="245" t="s">
        <v>87</v>
      </c>
      <c r="AV152" s="16" t="s">
        <v>195</v>
      </c>
      <c r="AW152" s="16" t="s">
        <v>38</v>
      </c>
      <c r="AX152" s="16" t="s">
        <v>77</v>
      </c>
      <c r="AY152" s="245" t="s">
        <v>176</v>
      </c>
    </row>
    <row r="153" spans="1:65" s="13" customFormat="1" ht="11.25">
      <c r="B153" s="199"/>
      <c r="C153" s="200"/>
      <c r="D153" s="201" t="s">
        <v>186</v>
      </c>
      <c r="E153" s="202" t="s">
        <v>21</v>
      </c>
      <c r="F153" s="203" t="s">
        <v>440</v>
      </c>
      <c r="G153" s="200"/>
      <c r="H153" s="202" t="s">
        <v>21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186</v>
      </c>
      <c r="AU153" s="209" t="s">
        <v>87</v>
      </c>
      <c r="AV153" s="13" t="s">
        <v>84</v>
      </c>
      <c r="AW153" s="13" t="s">
        <v>38</v>
      </c>
      <c r="AX153" s="13" t="s">
        <v>77</v>
      </c>
      <c r="AY153" s="209" t="s">
        <v>176</v>
      </c>
    </row>
    <row r="154" spans="1:65" s="14" customFormat="1" ht="11.25">
      <c r="B154" s="210"/>
      <c r="C154" s="211"/>
      <c r="D154" s="201" t="s">
        <v>186</v>
      </c>
      <c r="E154" s="212" t="s">
        <v>21</v>
      </c>
      <c r="F154" s="213" t="s">
        <v>441</v>
      </c>
      <c r="G154" s="211"/>
      <c r="H154" s="214">
        <v>196.5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186</v>
      </c>
      <c r="AU154" s="220" t="s">
        <v>87</v>
      </c>
      <c r="AV154" s="14" t="s">
        <v>87</v>
      </c>
      <c r="AW154" s="14" t="s">
        <v>38</v>
      </c>
      <c r="AX154" s="14" t="s">
        <v>77</v>
      </c>
      <c r="AY154" s="220" t="s">
        <v>176</v>
      </c>
    </row>
    <row r="155" spans="1:65" s="14" customFormat="1" ht="11.25">
      <c r="B155" s="210"/>
      <c r="C155" s="211"/>
      <c r="D155" s="201" t="s">
        <v>186</v>
      </c>
      <c r="E155" s="212" t="s">
        <v>21</v>
      </c>
      <c r="F155" s="213" t="s">
        <v>442</v>
      </c>
      <c r="G155" s="211"/>
      <c r="H155" s="214">
        <v>184.8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186</v>
      </c>
      <c r="AU155" s="220" t="s">
        <v>87</v>
      </c>
      <c r="AV155" s="14" t="s">
        <v>87</v>
      </c>
      <c r="AW155" s="14" t="s">
        <v>38</v>
      </c>
      <c r="AX155" s="14" t="s">
        <v>77</v>
      </c>
      <c r="AY155" s="220" t="s">
        <v>176</v>
      </c>
    </row>
    <row r="156" spans="1:65" s="16" customFormat="1" ht="11.25">
      <c r="B156" s="235"/>
      <c r="C156" s="236"/>
      <c r="D156" s="201" t="s">
        <v>186</v>
      </c>
      <c r="E156" s="237" t="s">
        <v>369</v>
      </c>
      <c r="F156" s="238" t="s">
        <v>428</v>
      </c>
      <c r="G156" s="236"/>
      <c r="H156" s="239">
        <v>381.3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186</v>
      </c>
      <c r="AU156" s="245" t="s">
        <v>87</v>
      </c>
      <c r="AV156" s="16" t="s">
        <v>195</v>
      </c>
      <c r="AW156" s="16" t="s">
        <v>38</v>
      </c>
      <c r="AX156" s="16" t="s">
        <v>77</v>
      </c>
      <c r="AY156" s="245" t="s">
        <v>176</v>
      </c>
    </row>
    <row r="157" spans="1:65" s="15" customFormat="1" ht="11.25">
      <c r="B157" s="221"/>
      <c r="C157" s="222"/>
      <c r="D157" s="201" t="s">
        <v>186</v>
      </c>
      <c r="E157" s="223" t="s">
        <v>443</v>
      </c>
      <c r="F157" s="224" t="s">
        <v>188</v>
      </c>
      <c r="G157" s="222"/>
      <c r="H157" s="225">
        <v>519.1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186</v>
      </c>
      <c r="AU157" s="231" t="s">
        <v>87</v>
      </c>
      <c r="AV157" s="15" t="s">
        <v>182</v>
      </c>
      <c r="AW157" s="15" t="s">
        <v>38</v>
      </c>
      <c r="AX157" s="15" t="s">
        <v>84</v>
      </c>
      <c r="AY157" s="231" t="s">
        <v>176</v>
      </c>
    </row>
    <row r="158" spans="1:65" s="13" customFormat="1" ht="11.25">
      <c r="B158" s="199"/>
      <c r="C158" s="200"/>
      <c r="D158" s="201" t="s">
        <v>186</v>
      </c>
      <c r="E158" s="202" t="s">
        <v>21</v>
      </c>
      <c r="F158" s="203" t="s">
        <v>444</v>
      </c>
      <c r="G158" s="200"/>
      <c r="H158" s="202" t="s">
        <v>21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186</v>
      </c>
      <c r="AU158" s="209" t="s">
        <v>87</v>
      </c>
      <c r="AV158" s="13" t="s">
        <v>84</v>
      </c>
      <c r="AW158" s="13" t="s">
        <v>38</v>
      </c>
      <c r="AX158" s="13" t="s">
        <v>77</v>
      </c>
      <c r="AY158" s="209" t="s">
        <v>176</v>
      </c>
    </row>
    <row r="159" spans="1:65" s="14" customFormat="1" ht="11.25">
      <c r="B159" s="210"/>
      <c r="C159" s="211"/>
      <c r="D159" s="201" t="s">
        <v>186</v>
      </c>
      <c r="E159" s="212" t="s">
        <v>373</v>
      </c>
      <c r="F159" s="213" t="s">
        <v>445</v>
      </c>
      <c r="G159" s="211"/>
      <c r="H159" s="214">
        <v>-78.400000000000006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186</v>
      </c>
      <c r="AU159" s="220" t="s">
        <v>87</v>
      </c>
      <c r="AV159" s="14" t="s">
        <v>87</v>
      </c>
      <c r="AW159" s="14" t="s">
        <v>38</v>
      </c>
      <c r="AX159" s="14" t="s">
        <v>77</v>
      </c>
      <c r="AY159" s="220" t="s">
        <v>176</v>
      </c>
    </row>
    <row r="160" spans="1:65" s="2" customFormat="1" ht="24.2" customHeight="1">
      <c r="A160" s="36"/>
      <c r="B160" s="37"/>
      <c r="C160" s="181" t="s">
        <v>233</v>
      </c>
      <c r="D160" s="181" t="s">
        <v>178</v>
      </c>
      <c r="E160" s="182" t="s">
        <v>446</v>
      </c>
      <c r="F160" s="183" t="s">
        <v>447</v>
      </c>
      <c r="G160" s="184" t="s">
        <v>131</v>
      </c>
      <c r="H160" s="185">
        <v>361</v>
      </c>
      <c r="I160" s="186"/>
      <c r="J160" s="187">
        <f>ROUND(I160*H160,2)</f>
        <v>0</v>
      </c>
      <c r="K160" s="183" t="s">
        <v>181</v>
      </c>
      <c r="L160" s="41"/>
      <c r="M160" s="188" t="s">
        <v>21</v>
      </c>
      <c r="N160" s="189" t="s">
        <v>48</v>
      </c>
      <c r="O160" s="66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2" t="s">
        <v>182</v>
      </c>
      <c r="AT160" s="192" t="s">
        <v>178</v>
      </c>
      <c r="AU160" s="192" t="s">
        <v>87</v>
      </c>
      <c r="AY160" s="19" t="s">
        <v>176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9" t="s">
        <v>84</v>
      </c>
      <c r="BK160" s="193">
        <f>ROUND(I160*H160,2)</f>
        <v>0</v>
      </c>
      <c r="BL160" s="19" t="s">
        <v>182</v>
      </c>
      <c r="BM160" s="192" t="s">
        <v>448</v>
      </c>
    </row>
    <row r="161" spans="1:65" s="2" customFormat="1" ht="11.25">
      <c r="A161" s="36"/>
      <c r="B161" s="37"/>
      <c r="C161" s="38"/>
      <c r="D161" s="194" t="s">
        <v>184</v>
      </c>
      <c r="E161" s="38"/>
      <c r="F161" s="195" t="s">
        <v>449</v>
      </c>
      <c r="G161" s="38"/>
      <c r="H161" s="38"/>
      <c r="I161" s="196"/>
      <c r="J161" s="38"/>
      <c r="K161" s="38"/>
      <c r="L161" s="41"/>
      <c r="M161" s="197"/>
      <c r="N161" s="198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184</v>
      </c>
      <c r="AU161" s="19" t="s">
        <v>87</v>
      </c>
    </row>
    <row r="162" spans="1:65" s="13" customFormat="1" ht="11.25">
      <c r="B162" s="199"/>
      <c r="C162" s="200"/>
      <c r="D162" s="201" t="s">
        <v>186</v>
      </c>
      <c r="E162" s="202" t="s">
        <v>21</v>
      </c>
      <c r="F162" s="203" t="s">
        <v>450</v>
      </c>
      <c r="G162" s="200"/>
      <c r="H162" s="202" t="s">
        <v>21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186</v>
      </c>
      <c r="AU162" s="209" t="s">
        <v>87</v>
      </c>
      <c r="AV162" s="13" t="s">
        <v>84</v>
      </c>
      <c r="AW162" s="13" t="s">
        <v>38</v>
      </c>
      <c r="AX162" s="13" t="s">
        <v>77</v>
      </c>
      <c r="AY162" s="209" t="s">
        <v>176</v>
      </c>
    </row>
    <row r="163" spans="1:65" s="14" customFormat="1" ht="11.25">
      <c r="B163" s="210"/>
      <c r="C163" s="211"/>
      <c r="D163" s="201" t="s">
        <v>186</v>
      </c>
      <c r="E163" s="212" t="s">
        <v>21</v>
      </c>
      <c r="F163" s="213" t="s">
        <v>451</v>
      </c>
      <c r="G163" s="211"/>
      <c r="H163" s="214">
        <v>186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186</v>
      </c>
      <c r="AU163" s="220" t="s">
        <v>87</v>
      </c>
      <c r="AV163" s="14" t="s">
        <v>87</v>
      </c>
      <c r="AW163" s="14" t="s">
        <v>38</v>
      </c>
      <c r="AX163" s="14" t="s">
        <v>77</v>
      </c>
      <c r="AY163" s="220" t="s">
        <v>176</v>
      </c>
    </row>
    <row r="164" spans="1:65" s="14" customFormat="1" ht="11.25">
      <c r="B164" s="210"/>
      <c r="C164" s="211"/>
      <c r="D164" s="201" t="s">
        <v>186</v>
      </c>
      <c r="E164" s="212" t="s">
        <v>21</v>
      </c>
      <c r="F164" s="213" t="s">
        <v>452</v>
      </c>
      <c r="G164" s="211"/>
      <c r="H164" s="214">
        <v>175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186</v>
      </c>
      <c r="AU164" s="220" t="s">
        <v>87</v>
      </c>
      <c r="AV164" s="14" t="s">
        <v>87</v>
      </c>
      <c r="AW164" s="14" t="s">
        <v>38</v>
      </c>
      <c r="AX164" s="14" t="s">
        <v>77</v>
      </c>
      <c r="AY164" s="220" t="s">
        <v>176</v>
      </c>
    </row>
    <row r="165" spans="1:65" s="15" customFormat="1" ht="11.25">
      <c r="B165" s="221"/>
      <c r="C165" s="222"/>
      <c r="D165" s="201" t="s">
        <v>186</v>
      </c>
      <c r="E165" s="223" t="s">
        <v>21</v>
      </c>
      <c r="F165" s="224" t="s">
        <v>188</v>
      </c>
      <c r="G165" s="222"/>
      <c r="H165" s="225">
        <v>361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186</v>
      </c>
      <c r="AU165" s="231" t="s">
        <v>87</v>
      </c>
      <c r="AV165" s="15" t="s">
        <v>182</v>
      </c>
      <c r="AW165" s="15" t="s">
        <v>38</v>
      </c>
      <c r="AX165" s="15" t="s">
        <v>84</v>
      </c>
      <c r="AY165" s="231" t="s">
        <v>176</v>
      </c>
    </row>
    <row r="166" spans="1:65" s="2" customFormat="1" ht="24.2" customHeight="1">
      <c r="A166" s="36"/>
      <c r="B166" s="37"/>
      <c r="C166" s="181" t="s">
        <v>237</v>
      </c>
      <c r="D166" s="181" t="s">
        <v>178</v>
      </c>
      <c r="E166" s="182" t="s">
        <v>339</v>
      </c>
      <c r="F166" s="183" t="s">
        <v>340</v>
      </c>
      <c r="G166" s="184" t="s">
        <v>298</v>
      </c>
      <c r="H166" s="185">
        <v>24.22</v>
      </c>
      <c r="I166" s="186"/>
      <c r="J166" s="187">
        <f>ROUND(I166*H166,2)</f>
        <v>0</v>
      </c>
      <c r="K166" s="183" t="s">
        <v>181</v>
      </c>
      <c r="L166" s="41"/>
      <c r="M166" s="188" t="s">
        <v>21</v>
      </c>
      <c r="N166" s="189" t="s">
        <v>48</v>
      </c>
      <c r="O166" s="66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182</v>
      </c>
      <c r="AT166" s="192" t="s">
        <v>178</v>
      </c>
      <c r="AU166" s="192" t="s">
        <v>87</v>
      </c>
      <c r="AY166" s="19" t="s">
        <v>176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9" t="s">
        <v>84</v>
      </c>
      <c r="BK166" s="193">
        <f>ROUND(I166*H166,2)</f>
        <v>0</v>
      </c>
      <c r="BL166" s="19" t="s">
        <v>182</v>
      </c>
      <c r="BM166" s="192" t="s">
        <v>453</v>
      </c>
    </row>
    <row r="167" spans="1:65" s="2" customFormat="1" ht="11.25">
      <c r="A167" s="36"/>
      <c r="B167" s="37"/>
      <c r="C167" s="38"/>
      <c r="D167" s="194" t="s">
        <v>184</v>
      </c>
      <c r="E167" s="38"/>
      <c r="F167" s="195" t="s">
        <v>342</v>
      </c>
      <c r="G167" s="38"/>
      <c r="H167" s="38"/>
      <c r="I167" s="196"/>
      <c r="J167" s="38"/>
      <c r="K167" s="38"/>
      <c r="L167" s="41"/>
      <c r="M167" s="197"/>
      <c r="N167" s="198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184</v>
      </c>
      <c r="AU167" s="19" t="s">
        <v>87</v>
      </c>
    </row>
    <row r="168" spans="1:65" s="13" customFormat="1" ht="11.25">
      <c r="B168" s="199"/>
      <c r="C168" s="200"/>
      <c r="D168" s="201" t="s">
        <v>186</v>
      </c>
      <c r="E168" s="202" t="s">
        <v>21</v>
      </c>
      <c r="F168" s="203" t="s">
        <v>332</v>
      </c>
      <c r="G168" s="200"/>
      <c r="H168" s="202" t="s">
        <v>21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186</v>
      </c>
      <c r="AU168" s="209" t="s">
        <v>87</v>
      </c>
      <c r="AV168" s="13" t="s">
        <v>84</v>
      </c>
      <c r="AW168" s="13" t="s">
        <v>38</v>
      </c>
      <c r="AX168" s="13" t="s">
        <v>77</v>
      </c>
      <c r="AY168" s="209" t="s">
        <v>176</v>
      </c>
    </row>
    <row r="169" spans="1:65" s="14" customFormat="1" ht="11.25">
      <c r="B169" s="210"/>
      <c r="C169" s="211"/>
      <c r="D169" s="201" t="s">
        <v>186</v>
      </c>
      <c r="E169" s="212" t="s">
        <v>21</v>
      </c>
      <c r="F169" s="213" t="s">
        <v>376</v>
      </c>
      <c r="G169" s="211"/>
      <c r="H169" s="214">
        <v>24.22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186</v>
      </c>
      <c r="AU169" s="220" t="s">
        <v>87</v>
      </c>
      <c r="AV169" s="14" t="s">
        <v>87</v>
      </c>
      <c r="AW169" s="14" t="s">
        <v>38</v>
      </c>
      <c r="AX169" s="14" t="s">
        <v>77</v>
      </c>
      <c r="AY169" s="220" t="s">
        <v>176</v>
      </c>
    </row>
    <row r="170" spans="1:65" s="15" customFormat="1" ht="11.25">
      <c r="B170" s="221"/>
      <c r="C170" s="222"/>
      <c r="D170" s="201" t="s">
        <v>186</v>
      </c>
      <c r="E170" s="223" t="s">
        <v>21</v>
      </c>
      <c r="F170" s="224" t="s">
        <v>188</v>
      </c>
      <c r="G170" s="222"/>
      <c r="H170" s="225">
        <v>24.22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186</v>
      </c>
      <c r="AU170" s="231" t="s">
        <v>87</v>
      </c>
      <c r="AV170" s="15" t="s">
        <v>182</v>
      </c>
      <c r="AW170" s="15" t="s">
        <v>38</v>
      </c>
      <c r="AX170" s="15" t="s">
        <v>84</v>
      </c>
      <c r="AY170" s="231" t="s">
        <v>176</v>
      </c>
    </row>
    <row r="171" spans="1:65" s="2" customFormat="1" ht="16.5" customHeight="1">
      <c r="A171" s="36"/>
      <c r="B171" s="37"/>
      <c r="C171" s="181" t="s">
        <v>241</v>
      </c>
      <c r="D171" s="181" t="s">
        <v>178</v>
      </c>
      <c r="E171" s="182" t="s">
        <v>454</v>
      </c>
      <c r="F171" s="183" t="s">
        <v>455</v>
      </c>
      <c r="G171" s="184" t="s">
        <v>298</v>
      </c>
      <c r="H171" s="185">
        <v>25.08</v>
      </c>
      <c r="I171" s="186"/>
      <c r="J171" s="187">
        <f>ROUND(I171*H171,2)</f>
        <v>0</v>
      </c>
      <c r="K171" s="183" t="s">
        <v>181</v>
      </c>
      <c r="L171" s="41"/>
      <c r="M171" s="188" t="s">
        <v>21</v>
      </c>
      <c r="N171" s="189" t="s">
        <v>48</v>
      </c>
      <c r="O171" s="66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2" t="s">
        <v>182</v>
      </c>
      <c r="AT171" s="192" t="s">
        <v>178</v>
      </c>
      <c r="AU171" s="192" t="s">
        <v>87</v>
      </c>
      <c r="AY171" s="19" t="s">
        <v>176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9" t="s">
        <v>84</v>
      </c>
      <c r="BK171" s="193">
        <f>ROUND(I171*H171,2)</f>
        <v>0</v>
      </c>
      <c r="BL171" s="19" t="s">
        <v>182</v>
      </c>
      <c r="BM171" s="192" t="s">
        <v>456</v>
      </c>
    </row>
    <row r="172" spans="1:65" s="2" customFormat="1" ht="11.25">
      <c r="A172" s="36"/>
      <c r="B172" s="37"/>
      <c r="C172" s="38"/>
      <c r="D172" s="194" t="s">
        <v>184</v>
      </c>
      <c r="E172" s="38"/>
      <c r="F172" s="195" t="s">
        <v>457</v>
      </c>
      <c r="G172" s="38"/>
      <c r="H172" s="38"/>
      <c r="I172" s="196"/>
      <c r="J172" s="38"/>
      <c r="K172" s="38"/>
      <c r="L172" s="41"/>
      <c r="M172" s="197"/>
      <c r="N172" s="198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184</v>
      </c>
      <c r="AU172" s="19" t="s">
        <v>87</v>
      </c>
    </row>
    <row r="173" spans="1:65" s="14" customFormat="1" ht="11.25">
      <c r="B173" s="210"/>
      <c r="C173" s="211"/>
      <c r="D173" s="201" t="s">
        <v>186</v>
      </c>
      <c r="E173" s="212" t="s">
        <v>21</v>
      </c>
      <c r="F173" s="213" t="s">
        <v>379</v>
      </c>
      <c r="G173" s="211"/>
      <c r="H173" s="214">
        <v>16.29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186</v>
      </c>
      <c r="AU173" s="220" t="s">
        <v>87</v>
      </c>
      <c r="AV173" s="14" t="s">
        <v>87</v>
      </c>
      <c r="AW173" s="14" t="s">
        <v>38</v>
      </c>
      <c r="AX173" s="14" t="s">
        <v>77</v>
      </c>
      <c r="AY173" s="220" t="s">
        <v>176</v>
      </c>
    </row>
    <row r="174" spans="1:65" s="14" customFormat="1" ht="11.25">
      <c r="B174" s="210"/>
      <c r="C174" s="211"/>
      <c r="D174" s="201" t="s">
        <v>186</v>
      </c>
      <c r="E174" s="212" t="s">
        <v>21</v>
      </c>
      <c r="F174" s="213" t="s">
        <v>382</v>
      </c>
      <c r="G174" s="211"/>
      <c r="H174" s="214">
        <v>8.7899999999999991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186</v>
      </c>
      <c r="AU174" s="220" t="s">
        <v>87</v>
      </c>
      <c r="AV174" s="14" t="s">
        <v>87</v>
      </c>
      <c r="AW174" s="14" t="s">
        <v>38</v>
      </c>
      <c r="AX174" s="14" t="s">
        <v>77</v>
      </c>
      <c r="AY174" s="220" t="s">
        <v>176</v>
      </c>
    </row>
    <row r="175" spans="1:65" s="15" customFormat="1" ht="11.25">
      <c r="B175" s="221"/>
      <c r="C175" s="222"/>
      <c r="D175" s="201" t="s">
        <v>186</v>
      </c>
      <c r="E175" s="223" t="s">
        <v>21</v>
      </c>
      <c r="F175" s="224" t="s">
        <v>188</v>
      </c>
      <c r="G175" s="222"/>
      <c r="H175" s="225">
        <v>25.08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186</v>
      </c>
      <c r="AU175" s="231" t="s">
        <v>87</v>
      </c>
      <c r="AV175" s="15" t="s">
        <v>182</v>
      </c>
      <c r="AW175" s="15" t="s">
        <v>38</v>
      </c>
      <c r="AX175" s="15" t="s">
        <v>84</v>
      </c>
      <c r="AY175" s="231" t="s">
        <v>176</v>
      </c>
    </row>
    <row r="176" spans="1:65" s="2" customFormat="1" ht="24.2" customHeight="1">
      <c r="A176" s="36"/>
      <c r="B176" s="37"/>
      <c r="C176" s="181" t="s">
        <v>246</v>
      </c>
      <c r="D176" s="181" t="s">
        <v>178</v>
      </c>
      <c r="E176" s="182" t="s">
        <v>458</v>
      </c>
      <c r="F176" s="183" t="s">
        <v>459</v>
      </c>
      <c r="G176" s="184" t="s">
        <v>131</v>
      </c>
      <c r="H176" s="185">
        <v>361</v>
      </c>
      <c r="I176" s="186"/>
      <c r="J176" s="187">
        <f>ROUND(I176*H176,2)</f>
        <v>0</v>
      </c>
      <c r="K176" s="183" t="s">
        <v>181</v>
      </c>
      <c r="L176" s="41"/>
      <c r="M176" s="188" t="s">
        <v>21</v>
      </c>
      <c r="N176" s="189" t="s">
        <v>48</v>
      </c>
      <c r="O176" s="66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2" t="s">
        <v>182</v>
      </c>
      <c r="AT176" s="192" t="s">
        <v>178</v>
      </c>
      <c r="AU176" s="192" t="s">
        <v>87</v>
      </c>
      <c r="AY176" s="19" t="s">
        <v>176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9" t="s">
        <v>84</v>
      </c>
      <c r="BK176" s="193">
        <f>ROUND(I176*H176,2)</f>
        <v>0</v>
      </c>
      <c r="BL176" s="19" t="s">
        <v>182</v>
      </c>
      <c r="BM176" s="192" t="s">
        <v>460</v>
      </c>
    </row>
    <row r="177" spans="1:65" s="2" customFormat="1" ht="11.25">
      <c r="A177" s="36"/>
      <c r="B177" s="37"/>
      <c r="C177" s="38"/>
      <c r="D177" s="194" t="s">
        <v>184</v>
      </c>
      <c r="E177" s="38"/>
      <c r="F177" s="195" t="s">
        <v>461</v>
      </c>
      <c r="G177" s="38"/>
      <c r="H177" s="38"/>
      <c r="I177" s="196"/>
      <c r="J177" s="38"/>
      <c r="K177" s="38"/>
      <c r="L177" s="41"/>
      <c r="M177" s="197"/>
      <c r="N177" s="198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184</v>
      </c>
      <c r="AU177" s="19" t="s">
        <v>87</v>
      </c>
    </row>
    <row r="178" spans="1:65" s="13" customFormat="1" ht="11.25">
      <c r="B178" s="199"/>
      <c r="C178" s="200"/>
      <c r="D178" s="201" t="s">
        <v>186</v>
      </c>
      <c r="E178" s="202" t="s">
        <v>21</v>
      </c>
      <c r="F178" s="203" t="s">
        <v>450</v>
      </c>
      <c r="G178" s="200"/>
      <c r="H178" s="202" t="s">
        <v>21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186</v>
      </c>
      <c r="AU178" s="209" t="s">
        <v>87</v>
      </c>
      <c r="AV178" s="13" t="s">
        <v>84</v>
      </c>
      <c r="AW178" s="13" t="s">
        <v>38</v>
      </c>
      <c r="AX178" s="13" t="s">
        <v>77</v>
      </c>
      <c r="AY178" s="209" t="s">
        <v>176</v>
      </c>
    </row>
    <row r="179" spans="1:65" s="14" customFormat="1" ht="11.25">
      <c r="B179" s="210"/>
      <c r="C179" s="211"/>
      <c r="D179" s="201" t="s">
        <v>186</v>
      </c>
      <c r="E179" s="212" t="s">
        <v>21</v>
      </c>
      <c r="F179" s="213" t="s">
        <v>451</v>
      </c>
      <c r="G179" s="211"/>
      <c r="H179" s="214">
        <v>186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186</v>
      </c>
      <c r="AU179" s="220" t="s">
        <v>87</v>
      </c>
      <c r="AV179" s="14" t="s">
        <v>87</v>
      </c>
      <c r="AW179" s="14" t="s">
        <v>38</v>
      </c>
      <c r="AX179" s="14" t="s">
        <v>77</v>
      </c>
      <c r="AY179" s="220" t="s">
        <v>176</v>
      </c>
    </row>
    <row r="180" spans="1:65" s="14" customFormat="1" ht="11.25">
      <c r="B180" s="210"/>
      <c r="C180" s="211"/>
      <c r="D180" s="201" t="s">
        <v>186</v>
      </c>
      <c r="E180" s="212" t="s">
        <v>21</v>
      </c>
      <c r="F180" s="213" t="s">
        <v>452</v>
      </c>
      <c r="G180" s="211"/>
      <c r="H180" s="214">
        <v>175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186</v>
      </c>
      <c r="AU180" s="220" t="s">
        <v>87</v>
      </c>
      <c r="AV180" s="14" t="s">
        <v>87</v>
      </c>
      <c r="AW180" s="14" t="s">
        <v>38</v>
      </c>
      <c r="AX180" s="14" t="s">
        <v>77</v>
      </c>
      <c r="AY180" s="220" t="s">
        <v>176</v>
      </c>
    </row>
    <row r="181" spans="1:65" s="15" customFormat="1" ht="11.25">
      <c r="B181" s="221"/>
      <c r="C181" s="222"/>
      <c r="D181" s="201" t="s">
        <v>186</v>
      </c>
      <c r="E181" s="223" t="s">
        <v>21</v>
      </c>
      <c r="F181" s="224" t="s">
        <v>188</v>
      </c>
      <c r="G181" s="222"/>
      <c r="H181" s="225">
        <v>361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186</v>
      </c>
      <c r="AU181" s="231" t="s">
        <v>87</v>
      </c>
      <c r="AV181" s="15" t="s">
        <v>182</v>
      </c>
      <c r="AW181" s="15" t="s">
        <v>38</v>
      </c>
      <c r="AX181" s="15" t="s">
        <v>84</v>
      </c>
      <c r="AY181" s="231" t="s">
        <v>176</v>
      </c>
    </row>
    <row r="182" spans="1:65" s="2" customFormat="1" ht="24.2" customHeight="1">
      <c r="A182" s="36"/>
      <c r="B182" s="37"/>
      <c r="C182" s="181" t="s">
        <v>251</v>
      </c>
      <c r="D182" s="181" t="s">
        <v>178</v>
      </c>
      <c r="E182" s="182" t="s">
        <v>462</v>
      </c>
      <c r="F182" s="183" t="s">
        <v>463</v>
      </c>
      <c r="G182" s="184" t="s">
        <v>131</v>
      </c>
      <c r="H182" s="185">
        <v>305.89999999999998</v>
      </c>
      <c r="I182" s="186"/>
      <c r="J182" s="187">
        <f>ROUND(I182*H182,2)</f>
        <v>0</v>
      </c>
      <c r="K182" s="183" t="s">
        <v>181</v>
      </c>
      <c r="L182" s="41"/>
      <c r="M182" s="188" t="s">
        <v>21</v>
      </c>
      <c r="N182" s="189" t="s">
        <v>48</v>
      </c>
      <c r="O182" s="66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2" t="s">
        <v>182</v>
      </c>
      <c r="AT182" s="192" t="s">
        <v>178</v>
      </c>
      <c r="AU182" s="192" t="s">
        <v>87</v>
      </c>
      <c r="AY182" s="19" t="s">
        <v>176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9" t="s">
        <v>84</v>
      </c>
      <c r="BK182" s="193">
        <f>ROUND(I182*H182,2)</f>
        <v>0</v>
      </c>
      <c r="BL182" s="19" t="s">
        <v>182</v>
      </c>
      <c r="BM182" s="192" t="s">
        <v>464</v>
      </c>
    </row>
    <row r="183" spans="1:65" s="2" customFormat="1" ht="11.25">
      <c r="A183" s="36"/>
      <c r="B183" s="37"/>
      <c r="C183" s="38"/>
      <c r="D183" s="194" t="s">
        <v>184</v>
      </c>
      <c r="E183" s="38"/>
      <c r="F183" s="195" t="s">
        <v>465</v>
      </c>
      <c r="G183" s="38"/>
      <c r="H183" s="38"/>
      <c r="I183" s="196"/>
      <c r="J183" s="38"/>
      <c r="K183" s="38"/>
      <c r="L183" s="41"/>
      <c r="M183" s="197"/>
      <c r="N183" s="198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184</v>
      </c>
      <c r="AU183" s="19" t="s">
        <v>87</v>
      </c>
    </row>
    <row r="184" spans="1:65" s="13" customFormat="1" ht="11.25">
      <c r="B184" s="199"/>
      <c r="C184" s="200"/>
      <c r="D184" s="201" t="s">
        <v>186</v>
      </c>
      <c r="E184" s="202" t="s">
        <v>21</v>
      </c>
      <c r="F184" s="203" t="s">
        <v>466</v>
      </c>
      <c r="G184" s="200"/>
      <c r="H184" s="202" t="s">
        <v>21</v>
      </c>
      <c r="I184" s="204"/>
      <c r="J184" s="200"/>
      <c r="K184" s="200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186</v>
      </c>
      <c r="AU184" s="209" t="s">
        <v>87</v>
      </c>
      <c r="AV184" s="13" t="s">
        <v>84</v>
      </c>
      <c r="AW184" s="13" t="s">
        <v>38</v>
      </c>
      <c r="AX184" s="13" t="s">
        <v>77</v>
      </c>
      <c r="AY184" s="209" t="s">
        <v>176</v>
      </c>
    </row>
    <row r="185" spans="1:65" s="14" customFormat="1" ht="11.25">
      <c r="B185" s="210"/>
      <c r="C185" s="211"/>
      <c r="D185" s="201" t="s">
        <v>186</v>
      </c>
      <c r="E185" s="212" t="s">
        <v>21</v>
      </c>
      <c r="F185" s="213" t="s">
        <v>467</v>
      </c>
      <c r="G185" s="211"/>
      <c r="H185" s="214">
        <v>157.5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186</v>
      </c>
      <c r="AU185" s="220" t="s">
        <v>87</v>
      </c>
      <c r="AV185" s="14" t="s">
        <v>87</v>
      </c>
      <c r="AW185" s="14" t="s">
        <v>38</v>
      </c>
      <c r="AX185" s="14" t="s">
        <v>77</v>
      </c>
      <c r="AY185" s="220" t="s">
        <v>176</v>
      </c>
    </row>
    <row r="186" spans="1:65" s="14" customFormat="1" ht="11.25">
      <c r="B186" s="210"/>
      <c r="C186" s="211"/>
      <c r="D186" s="201" t="s">
        <v>186</v>
      </c>
      <c r="E186" s="212" t="s">
        <v>21</v>
      </c>
      <c r="F186" s="213" t="s">
        <v>468</v>
      </c>
      <c r="G186" s="211"/>
      <c r="H186" s="214">
        <v>148.4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186</v>
      </c>
      <c r="AU186" s="220" t="s">
        <v>87</v>
      </c>
      <c r="AV186" s="14" t="s">
        <v>87</v>
      </c>
      <c r="AW186" s="14" t="s">
        <v>38</v>
      </c>
      <c r="AX186" s="14" t="s">
        <v>77</v>
      </c>
      <c r="AY186" s="220" t="s">
        <v>176</v>
      </c>
    </row>
    <row r="187" spans="1:65" s="15" customFormat="1" ht="11.25">
      <c r="B187" s="221"/>
      <c r="C187" s="222"/>
      <c r="D187" s="201" t="s">
        <v>186</v>
      </c>
      <c r="E187" s="223" t="s">
        <v>21</v>
      </c>
      <c r="F187" s="224" t="s">
        <v>188</v>
      </c>
      <c r="G187" s="222"/>
      <c r="H187" s="225">
        <v>305.89999999999998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186</v>
      </c>
      <c r="AU187" s="231" t="s">
        <v>87</v>
      </c>
      <c r="AV187" s="15" t="s">
        <v>182</v>
      </c>
      <c r="AW187" s="15" t="s">
        <v>38</v>
      </c>
      <c r="AX187" s="15" t="s">
        <v>84</v>
      </c>
      <c r="AY187" s="231" t="s">
        <v>176</v>
      </c>
    </row>
    <row r="188" spans="1:65" s="12" customFormat="1" ht="20.85" customHeight="1">
      <c r="B188" s="165"/>
      <c r="C188" s="166"/>
      <c r="D188" s="167" t="s">
        <v>76</v>
      </c>
      <c r="E188" s="179" t="s">
        <v>274</v>
      </c>
      <c r="F188" s="179" t="s">
        <v>469</v>
      </c>
      <c r="G188" s="166"/>
      <c r="H188" s="166"/>
      <c r="I188" s="169"/>
      <c r="J188" s="180">
        <f>BK188</f>
        <v>0</v>
      </c>
      <c r="K188" s="166"/>
      <c r="L188" s="171"/>
      <c r="M188" s="172"/>
      <c r="N188" s="173"/>
      <c r="O188" s="173"/>
      <c r="P188" s="174">
        <f>SUM(P189:P232)</f>
        <v>0</v>
      </c>
      <c r="Q188" s="173"/>
      <c r="R188" s="174">
        <f>SUM(R189:R232)</f>
        <v>4.1799999999999997E-3</v>
      </c>
      <c r="S188" s="173"/>
      <c r="T188" s="175">
        <f>SUM(T189:T232)</f>
        <v>0</v>
      </c>
      <c r="AR188" s="176" t="s">
        <v>84</v>
      </c>
      <c r="AT188" s="177" t="s">
        <v>76</v>
      </c>
      <c r="AU188" s="177" t="s">
        <v>87</v>
      </c>
      <c r="AY188" s="176" t="s">
        <v>176</v>
      </c>
      <c r="BK188" s="178">
        <f>SUM(BK189:BK232)</f>
        <v>0</v>
      </c>
    </row>
    <row r="189" spans="1:65" s="2" customFormat="1" ht="33" customHeight="1">
      <c r="A189" s="36"/>
      <c r="B189" s="37"/>
      <c r="C189" s="181" t="s">
        <v>256</v>
      </c>
      <c r="D189" s="181" t="s">
        <v>178</v>
      </c>
      <c r="E189" s="182" t="s">
        <v>470</v>
      </c>
      <c r="F189" s="183" t="s">
        <v>471</v>
      </c>
      <c r="G189" s="184" t="s">
        <v>131</v>
      </c>
      <c r="H189" s="185">
        <v>108.6</v>
      </c>
      <c r="I189" s="186"/>
      <c r="J189" s="187">
        <f>ROUND(I189*H189,2)</f>
        <v>0</v>
      </c>
      <c r="K189" s="183" t="s">
        <v>181</v>
      </c>
      <c r="L189" s="41"/>
      <c r="M189" s="188" t="s">
        <v>21</v>
      </c>
      <c r="N189" s="189" t="s">
        <v>48</v>
      </c>
      <c r="O189" s="66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2" t="s">
        <v>182</v>
      </c>
      <c r="AT189" s="192" t="s">
        <v>178</v>
      </c>
      <c r="AU189" s="192" t="s">
        <v>195</v>
      </c>
      <c r="AY189" s="19" t="s">
        <v>176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9" t="s">
        <v>84</v>
      </c>
      <c r="BK189" s="193">
        <f>ROUND(I189*H189,2)</f>
        <v>0</v>
      </c>
      <c r="BL189" s="19" t="s">
        <v>182</v>
      </c>
      <c r="BM189" s="192" t="s">
        <v>472</v>
      </c>
    </row>
    <row r="190" spans="1:65" s="2" customFormat="1" ht="11.25">
      <c r="A190" s="36"/>
      <c r="B190" s="37"/>
      <c r="C190" s="38"/>
      <c r="D190" s="194" t="s">
        <v>184</v>
      </c>
      <c r="E190" s="38"/>
      <c r="F190" s="195" t="s">
        <v>473</v>
      </c>
      <c r="G190" s="38"/>
      <c r="H190" s="38"/>
      <c r="I190" s="196"/>
      <c r="J190" s="38"/>
      <c r="K190" s="38"/>
      <c r="L190" s="41"/>
      <c r="M190" s="197"/>
      <c r="N190" s="198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184</v>
      </c>
      <c r="AU190" s="19" t="s">
        <v>195</v>
      </c>
    </row>
    <row r="191" spans="1:65" s="13" customFormat="1" ht="11.25">
      <c r="B191" s="199"/>
      <c r="C191" s="200"/>
      <c r="D191" s="201" t="s">
        <v>186</v>
      </c>
      <c r="E191" s="202" t="s">
        <v>21</v>
      </c>
      <c r="F191" s="203" t="s">
        <v>474</v>
      </c>
      <c r="G191" s="200"/>
      <c r="H191" s="202" t="s">
        <v>21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186</v>
      </c>
      <c r="AU191" s="209" t="s">
        <v>195</v>
      </c>
      <c r="AV191" s="13" t="s">
        <v>84</v>
      </c>
      <c r="AW191" s="13" t="s">
        <v>38</v>
      </c>
      <c r="AX191" s="13" t="s">
        <v>77</v>
      </c>
      <c r="AY191" s="209" t="s">
        <v>176</v>
      </c>
    </row>
    <row r="192" spans="1:65" s="14" customFormat="1" ht="11.25">
      <c r="B192" s="210"/>
      <c r="C192" s="211"/>
      <c r="D192" s="201" t="s">
        <v>186</v>
      </c>
      <c r="E192" s="212" t="s">
        <v>21</v>
      </c>
      <c r="F192" s="213" t="s">
        <v>351</v>
      </c>
      <c r="G192" s="211"/>
      <c r="H192" s="214">
        <v>108.6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186</v>
      </c>
      <c r="AU192" s="220" t="s">
        <v>195</v>
      </c>
      <c r="AV192" s="14" t="s">
        <v>87</v>
      </c>
      <c r="AW192" s="14" t="s">
        <v>38</v>
      </c>
      <c r="AX192" s="14" t="s">
        <v>77</v>
      </c>
      <c r="AY192" s="220" t="s">
        <v>176</v>
      </c>
    </row>
    <row r="193" spans="1:65" s="15" customFormat="1" ht="11.25">
      <c r="B193" s="221"/>
      <c r="C193" s="222"/>
      <c r="D193" s="201" t="s">
        <v>186</v>
      </c>
      <c r="E193" s="223" t="s">
        <v>21</v>
      </c>
      <c r="F193" s="224" t="s">
        <v>188</v>
      </c>
      <c r="G193" s="222"/>
      <c r="H193" s="225">
        <v>108.6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186</v>
      </c>
      <c r="AU193" s="231" t="s">
        <v>195</v>
      </c>
      <c r="AV193" s="15" t="s">
        <v>182</v>
      </c>
      <c r="AW193" s="15" t="s">
        <v>38</v>
      </c>
      <c r="AX193" s="15" t="s">
        <v>84</v>
      </c>
      <c r="AY193" s="231" t="s">
        <v>176</v>
      </c>
    </row>
    <row r="194" spans="1:65" s="2" customFormat="1" ht="33" customHeight="1">
      <c r="A194" s="36"/>
      <c r="B194" s="37"/>
      <c r="C194" s="181" t="s">
        <v>8</v>
      </c>
      <c r="D194" s="181" t="s">
        <v>178</v>
      </c>
      <c r="E194" s="182" t="s">
        <v>475</v>
      </c>
      <c r="F194" s="183" t="s">
        <v>476</v>
      </c>
      <c r="G194" s="184" t="s">
        <v>131</v>
      </c>
      <c r="H194" s="185">
        <v>58.6</v>
      </c>
      <c r="I194" s="186"/>
      <c r="J194" s="187">
        <f>ROUND(I194*H194,2)</f>
        <v>0</v>
      </c>
      <c r="K194" s="183" t="s">
        <v>181</v>
      </c>
      <c r="L194" s="41"/>
      <c r="M194" s="188" t="s">
        <v>21</v>
      </c>
      <c r="N194" s="189" t="s">
        <v>48</v>
      </c>
      <c r="O194" s="66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2" t="s">
        <v>182</v>
      </c>
      <c r="AT194" s="192" t="s">
        <v>178</v>
      </c>
      <c r="AU194" s="192" t="s">
        <v>195</v>
      </c>
      <c r="AY194" s="19" t="s">
        <v>176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9" t="s">
        <v>84</v>
      </c>
      <c r="BK194" s="193">
        <f>ROUND(I194*H194,2)</f>
        <v>0</v>
      </c>
      <c r="BL194" s="19" t="s">
        <v>182</v>
      </c>
      <c r="BM194" s="192" t="s">
        <v>477</v>
      </c>
    </row>
    <row r="195" spans="1:65" s="2" customFormat="1" ht="11.25">
      <c r="A195" s="36"/>
      <c r="B195" s="37"/>
      <c r="C195" s="38"/>
      <c r="D195" s="194" t="s">
        <v>184</v>
      </c>
      <c r="E195" s="38"/>
      <c r="F195" s="195" t="s">
        <v>478</v>
      </c>
      <c r="G195" s="38"/>
      <c r="H195" s="38"/>
      <c r="I195" s="196"/>
      <c r="J195" s="38"/>
      <c r="K195" s="38"/>
      <c r="L195" s="41"/>
      <c r="M195" s="197"/>
      <c r="N195" s="198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184</v>
      </c>
      <c r="AU195" s="19" t="s">
        <v>195</v>
      </c>
    </row>
    <row r="196" spans="1:65" s="13" customFormat="1" ht="11.25">
      <c r="B196" s="199"/>
      <c r="C196" s="200"/>
      <c r="D196" s="201" t="s">
        <v>186</v>
      </c>
      <c r="E196" s="202" t="s">
        <v>21</v>
      </c>
      <c r="F196" s="203" t="s">
        <v>479</v>
      </c>
      <c r="G196" s="200"/>
      <c r="H196" s="202" t="s">
        <v>21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186</v>
      </c>
      <c r="AU196" s="209" t="s">
        <v>195</v>
      </c>
      <c r="AV196" s="13" t="s">
        <v>84</v>
      </c>
      <c r="AW196" s="13" t="s">
        <v>38</v>
      </c>
      <c r="AX196" s="13" t="s">
        <v>77</v>
      </c>
      <c r="AY196" s="209" t="s">
        <v>176</v>
      </c>
    </row>
    <row r="197" spans="1:65" s="14" customFormat="1" ht="11.25">
      <c r="B197" s="210"/>
      <c r="C197" s="211"/>
      <c r="D197" s="201" t="s">
        <v>186</v>
      </c>
      <c r="E197" s="212" t="s">
        <v>21</v>
      </c>
      <c r="F197" s="213" t="s">
        <v>354</v>
      </c>
      <c r="G197" s="211"/>
      <c r="H197" s="214">
        <v>58.6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186</v>
      </c>
      <c r="AU197" s="220" t="s">
        <v>195</v>
      </c>
      <c r="AV197" s="14" t="s">
        <v>87</v>
      </c>
      <c r="AW197" s="14" t="s">
        <v>38</v>
      </c>
      <c r="AX197" s="14" t="s">
        <v>77</v>
      </c>
      <c r="AY197" s="220" t="s">
        <v>176</v>
      </c>
    </row>
    <row r="198" spans="1:65" s="15" customFormat="1" ht="11.25">
      <c r="B198" s="221"/>
      <c r="C198" s="222"/>
      <c r="D198" s="201" t="s">
        <v>186</v>
      </c>
      <c r="E198" s="223" t="s">
        <v>21</v>
      </c>
      <c r="F198" s="224" t="s">
        <v>188</v>
      </c>
      <c r="G198" s="222"/>
      <c r="H198" s="225">
        <v>58.6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186</v>
      </c>
      <c r="AU198" s="231" t="s">
        <v>195</v>
      </c>
      <c r="AV198" s="15" t="s">
        <v>182</v>
      </c>
      <c r="AW198" s="15" t="s">
        <v>38</v>
      </c>
      <c r="AX198" s="15" t="s">
        <v>84</v>
      </c>
      <c r="AY198" s="231" t="s">
        <v>176</v>
      </c>
    </row>
    <row r="199" spans="1:65" s="2" customFormat="1" ht="24.2" customHeight="1">
      <c r="A199" s="36"/>
      <c r="B199" s="37"/>
      <c r="C199" s="181" t="s">
        <v>220</v>
      </c>
      <c r="D199" s="181" t="s">
        <v>178</v>
      </c>
      <c r="E199" s="182" t="s">
        <v>480</v>
      </c>
      <c r="F199" s="183" t="s">
        <v>481</v>
      </c>
      <c r="G199" s="184" t="s">
        <v>131</v>
      </c>
      <c r="H199" s="185">
        <v>108.6</v>
      </c>
      <c r="I199" s="186"/>
      <c r="J199" s="187">
        <f>ROUND(I199*H199,2)</f>
        <v>0</v>
      </c>
      <c r="K199" s="183" t="s">
        <v>181</v>
      </c>
      <c r="L199" s="41"/>
      <c r="M199" s="188" t="s">
        <v>21</v>
      </c>
      <c r="N199" s="189" t="s">
        <v>48</v>
      </c>
      <c r="O199" s="66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2" t="s">
        <v>182</v>
      </c>
      <c r="AT199" s="192" t="s">
        <v>178</v>
      </c>
      <c r="AU199" s="192" t="s">
        <v>195</v>
      </c>
      <c r="AY199" s="19" t="s">
        <v>176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9" t="s">
        <v>84</v>
      </c>
      <c r="BK199" s="193">
        <f>ROUND(I199*H199,2)</f>
        <v>0</v>
      </c>
      <c r="BL199" s="19" t="s">
        <v>182</v>
      </c>
      <c r="BM199" s="192" t="s">
        <v>482</v>
      </c>
    </row>
    <row r="200" spans="1:65" s="2" customFormat="1" ht="11.25">
      <c r="A200" s="36"/>
      <c r="B200" s="37"/>
      <c r="C200" s="38"/>
      <c r="D200" s="194" t="s">
        <v>184</v>
      </c>
      <c r="E200" s="38"/>
      <c r="F200" s="195" t="s">
        <v>483</v>
      </c>
      <c r="G200" s="38"/>
      <c r="H200" s="38"/>
      <c r="I200" s="196"/>
      <c r="J200" s="38"/>
      <c r="K200" s="38"/>
      <c r="L200" s="41"/>
      <c r="M200" s="197"/>
      <c r="N200" s="198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184</v>
      </c>
      <c r="AU200" s="19" t="s">
        <v>195</v>
      </c>
    </row>
    <row r="201" spans="1:65" s="13" customFormat="1" ht="11.25">
      <c r="B201" s="199"/>
      <c r="C201" s="200"/>
      <c r="D201" s="201" t="s">
        <v>186</v>
      </c>
      <c r="E201" s="202" t="s">
        <v>21</v>
      </c>
      <c r="F201" s="203" t="s">
        <v>484</v>
      </c>
      <c r="G201" s="200"/>
      <c r="H201" s="202" t="s">
        <v>21</v>
      </c>
      <c r="I201" s="204"/>
      <c r="J201" s="200"/>
      <c r="K201" s="200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186</v>
      </c>
      <c r="AU201" s="209" t="s">
        <v>195</v>
      </c>
      <c r="AV201" s="13" t="s">
        <v>84</v>
      </c>
      <c r="AW201" s="13" t="s">
        <v>38</v>
      </c>
      <c r="AX201" s="13" t="s">
        <v>77</v>
      </c>
      <c r="AY201" s="209" t="s">
        <v>176</v>
      </c>
    </row>
    <row r="202" spans="1:65" s="14" customFormat="1" ht="11.25">
      <c r="B202" s="210"/>
      <c r="C202" s="211"/>
      <c r="D202" s="201" t="s">
        <v>186</v>
      </c>
      <c r="E202" s="212" t="s">
        <v>21</v>
      </c>
      <c r="F202" s="213" t="s">
        <v>485</v>
      </c>
      <c r="G202" s="211"/>
      <c r="H202" s="214">
        <v>108.6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186</v>
      </c>
      <c r="AU202" s="220" t="s">
        <v>195</v>
      </c>
      <c r="AV202" s="14" t="s">
        <v>87</v>
      </c>
      <c r="AW202" s="14" t="s">
        <v>38</v>
      </c>
      <c r="AX202" s="14" t="s">
        <v>77</v>
      </c>
      <c r="AY202" s="220" t="s">
        <v>176</v>
      </c>
    </row>
    <row r="203" spans="1:65" s="15" customFormat="1" ht="11.25">
      <c r="B203" s="221"/>
      <c r="C203" s="222"/>
      <c r="D203" s="201" t="s">
        <v>186</v>
      </c>
      <c r="E203" s="223" t="s">
        <v>351</v>
      </c>
      <c r="F203" s="224" t="s">
        <v>188</v>
      </c>
      <c r="G203" s="222"/>
      <c r="H203" s="225">
        <v>108.6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186</v>
      </c>
      <c r="AU203" s="231" t="s">
        <v>195</v>
      </c>
      <c r="AV203" s="15" t="s">
        <v>182</v>
      </c>
      <c r="AW203" s="15" t="s">
        <v>38</v>
      </c>
      <c r="AX203" s="15" t="s">
        <v>84</v>
      </c>
      <c r="AY203" s="231" t="s">
        <v>176</v>
      </c>
    </row>
    <row r="204" spans="1:65" s="14" customFormat="1" ht="11.25">
      <c r="B204" s="210"/>
      <c r="C204" s="211"/>
      <c r="D204" s="201" t="s">
        <v>186</v>
      </c>
      <c r="E204" s="212" t="s">
        <v>379</v>
      </c>
      <c r="F204" s="213" t="s">
        <v>486</v>
      </c>
      <c r="G204" s="211"/>
      <c r="H204" s="214">
        <v>16.29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186</v>
      </c>
      <c r="AU204" s="220" t="s">
        <v>195</v>
      </c>
      <c r="AV204" s="14" t="s">
        <v>87</v>
      </c>
      <c r="AW204" s="14" t="s">
        <v>38</v>
      </c>
      <c r="AX204" s="14" t="s">
        <v>77</v>
      </c>
      <c r="AY204" s="220" t="s">
        <v>176</v>
      </c>
    </row>
    <row r="205" spans="1:65" s="2" customFormat="1" ht="24.2" customHeight="1">
      <c r="A205" s="36"/>
      <c r="B205" s="37"/>
      <c r="C205" s="181" t="s">
        <v>269</v>
      </c>
      <c r="D205" s="181" t="s">
        <v>178</v>
      </c>
      <c r="E205" s="182" t="s">
        <v>487</v>
      </c>
      <c r="F205" s="183" t="s">
        <v>488</v>
      </c>
      <c r="G205" s="184" t="s">
        <v>131</v>
      </c>
      <c r="H205" s="185">
        <v>108.6</v>
      </c>
      <c r="I205" s="186"/>
      <c r="J205" s="187">
        <f>ROUND(I205*H205,2)</f>
        <v>0</v>
      </c>
      <c r="K205" s="183" t="s">
        <v>181</v>
      </c>
      <c r="L205" s="41"/>
      <c r="M205" s="188" t="s">
        <v>21</v>
      </c>
      <c r="N205" s="189" t="s">
        <v>48</v>
      </c>
      <c r="O205" s="66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2" t="s">
        <v>182</v>
      </c>
      <c r="AT205" s="192" t="s">
        <v>178</v>
      </c>
      <c r="AU205" s="192" t="s">
        <v>195</v>
      </c>
      <c r="AY205" s="19" t="s">
        <v>176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9" t="s">
        <v>84</v>
      </c>
      <c r="BK205" s="193">
        <f>ROUND(I205*H205,2)</f>
        <v>0</v>
      </c>
      <c r="BL205" s="19" t="s">
        <v>182</v>
      </c>
      <c r="BM205" s="192" t="s">
        <v>489</v>
      </c>
    </row>
    <row r="206" spans="1:65" s="2" customFormat="1" ht="11.25">
      <c r="A206" s="36"/>
      <c r="B206" s="37"/>
      <c r="C206" s="38"/>
      <c r="D206" s="194" t="s">
        <v>184</v>
      </c>
      <c r="E206" s="38"/>
      <c r="F206" s="195" t="s">
        <v>490</v>
      </c>
      <c r="G206" s="38"/>
      <c r="H206" s="38"/>
      <c r="I206" s="196"/>
      <c r="J206" s="38"/>
      <c r="K206" s="38"/>
      <c r="L206" s="41"/>
      <c r="M206" s="197"/>
      <c r="N206" s="198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184</v>
      </c>
      <c r="AU206" s="19" t="s">
        <v>195</v>
      </c>
    </row>
    <row r="207" spans="1:65" s="13" customFormat="1" ht="11.25">
      <c r="B207" s="199"/>
      <c r="C207" s="200"/>
      <c r="D207" s="201" t="s">
        <v>186</v>
      </c>
      <c r="E207" s="202" t="s">
        <v>21</v>
      </c>
      <c r="F207" s="203" t="s">
        <v>491</v>
      </c>
      <c r="G207" s="200"/>
      <c r="H207" s="202" t="s">
        <v>21</v>
      </c>
      <c r="I207" s="204"/>
      <c r="J207" s="200"/>
      <c r="K207" s="200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186</v>
      </c>
      <c r="AU207" s="209" t="s">
        <v>195</v>
      </c>
      <c r="AV207" s="13" t="s">
        <v>84</v>
      </c>
      <c r="AW207" s="13" t="s">
        <v>38</v>
      </c>
      <c r="AX207" s="13" t="s">
        <v>77</v>
      </c>
      <c r="AY207" s="209" t="s">
        <v>176</v>
      </c>
    </row>
    <row r="208" spans="1:65" s="14" customFormat="1" ht="11.25">
      <c r="B208" s="210"/>
      <c r="C208" s="211"/>
      <c r="D208" s="201" t="s">
        <v>186</v>
      </c>
      <c r="E208" s="212" t="s">
        <v>21</v>
      </c>
      <c r="F208" s="213" t="s">
        <v>351</v>
      </c>
      <c r="G208" s="211"/>
      <c r="H208" s="214">
        <v>108.6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186</v>
      </c>
      <c r="AU208" s="220" t="s">
        <v>195</v>
      </c>
      <c r="AV208" s="14" t="s">
        <v>87</v>
      </c>
      <c r="AW208" s="14" t="s">
        <v>38</v>
      </c>
      <c r="AX208" s="14" t="s">
        <v>77</v>
      </c>
      <c r="AY208" s="220" t="s">
        <v>176</v>
      </c>
    </row>
    <row r="209" spans="1:65" s="15" customFormat="1" ht="11.25">
      <c r="B209" s="221"/>
      <c r="C209" s="222"/>
      <c r="D209" s="201" t="s">
        <v>186</v>
      </c>
      <c r="E209" s="223" t="s">
        <v>21</v>
      </c>
      <c r="F209" s="224" t="s">
        <v>188</v>
      </c>
      <c r="G209" s="222"/>
      <c r="H209" s="225">
        <v>108.6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186</v>
      </c>
      <c r="AU209" s="231" t="s">
        <v>195</v>
      </c>
      <c r="AV209" s="15" t="s">
        <v>182</v>
      </c>
      <c r="AW209" s="15" t="s">
        <v>38</v>
      </c>
      <c r="AX209" s="15" t="s">
        <v>84</v>
      </c>
      <c r="AY209" s="231" t="s">
        <v>176</v>
      </c>
    </row>
    <row r="210" spans="1:65" s="2" customFormat="1" ht="16.5" customHeight="1">
      <c r="A210" s="36"/>
      <c r="B210" s="37"/>
      <c r="C210" s="246" t="s">
        <v>274</v>
      </c>
      <c r="D210" s="246" t="s">
        <v>492</v>
      </c>
      <c r="E210" s="247" t="s">
        <v>493</v>
      </c>
      <c r="F210" s="248" t="s">
        <v>494</v>
      </c>
      <c r="G210" s="249" t="s">
        <v>495</v>
      </c>
      <c r="H210" s="250">
        <v>2.7149999999999999</v>
      </c>
      <c r="I210" s="251"/>
      <c r="J210" s="252">
        <f>ROUND(I210*H210,2)</f>
        <v>0</v>
      </c>
      <c r="K210" s="248" t="s">
        <v>181</v>
      </c>
      <c r="L210" s="253"/>
      <c r="M210" s="254" t="s">
        <v>21</v>
      </c>
      <c r="N210" s="255" t="s">
        <v>48</v>
      </c>
      <c r="O210" s="66"/>
      <c r="P210" s="190">
        <f>O210*H210</f>
        <v>0</v>
      </c>
      <c r="Q210" s="190">
        <v>1E-3</v>
      </c>
      <c r="R210" s="190">
        <f>Q210*H210</f>
        <v>2.715E-3</v>
      </c>
      <c r="S210" s="190">
        <v>0</v>
      </c>
      <c r="T210" s="19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2" t="s">
        <v>221</v>
      </c>
      <c r="AT210" s="192" t="s">
        <v>492</v>
      </c>
      <c r="AU210" s="192" t="s">
        <v>195</v>
      </c>
      <c r="AY210" s="19" t="s">
        <v>176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9" t="s">
        <v>84</v>
      </c>
      <c r="BK210" s="193">
        <f>ROUND(I210*H210,2)</f>
        <v>0</v>
      </c>
      <c r="BL210" s="19" t="s">
        <v>182</v>
      </c>
      <c r="BM210" s="192" t="s">
        <v>496</v>
      </c>
    </row>
    <row r="211" spans="1:65" s="2" customFormat="1" ht="11.25">
      <c r="A211" s="36"/>
      <c r="B211" s="37"/>
      <c r="C211" s="38"/>
      <c r="D211" s="194" t="s">
        <v>184</v>
      </c>
      <c r="E211" s="38"/>
      <c r="F211" s="195" t="s">
        <v>497</v>
      </c>
      <c r="G211" s="38"/>
      <c r="H211" s="38"/>
      <c r="I211" s="196"/>
      <c r="J211" s="38"/>
      <c r="K211" s="38"/>
      <c r="L211" s="41"/>
      <c r="M211" s="197"/>
      <c r="N211" s="198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184</v>
      </c>
      <c r="AU211" s="19" t="s">
        <v>195</v>
      </c>
    </row>
    <row r="212" spans="1:65" s="14" customFormat="1" ht="11.25">
      <c r="B212" s="210"/>
      <c r="C212" s="211"/>
      <c r="D212" s="201" t="s">
        <v>186</v>
      </c>
      <c r="E212" s="211"/>
      <c r="F212" s="213" t="s">
        <v>498</v>
      </c>
      <c r="G212" s="211"/>
      <c r="H212" s="214">
        <v>2.7149999999999999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186</v>
      </c>
      <c r="AU212" s="220" t="s">
        <v>195</v>
      </c>
      <c r="AV212" s="14" t="s">
        <v>87</v>
      </c>
      <c r="AW212" s="14" t="s">
        <v>4</v>
      </c>
      <c r="AX212" s="14" t="s">
        <v>84</v>
      </c>
      <c r="AY212" s="220" t="s">
        <v>176</v>
      </c>
    </row>
    <row r="213" spans="1:65" s="2" customFormat="1" ht="24.2" customHeight="1">
      <c r="A213" s="36"/>
      <c r="B213" s="37"/>
      <c r="C213" s="181" t="s">
        <v>280</v>
      </c>
      <c r="D213" s="181" t="s">
        <v>178</v>
      </c>
      <c r="E213" s="182" t="s">
        <v>499</v>
      </c>
      <c r="F213" s="183" t="s">
        <v>500</v>
      </c>
      <c r="G213" s="184" t="s">
        <v>131</v>
      </c>
      <c r="H213" s="185">
        <v>58.6</v>
      </c>
      <c r="I213" s="186"/>
      <c r="J213" s="187">
        <f>ROUND(I213*H213,2)</f>
        <v>0</v>
      </c>
      <c r="K213" s="183" t="s">
        <v>181</v>
      </c>
      <c r="L213" s="41"/>
      <c r="M213" s="188" t="s">
        <v>21</v>
      </c>
      <c r="N213" s="189" t="s">
        <v>48</v>
      </c>
      <c r="O213" s="66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2" t="s">
        <v>182</v>
      </c>
      <c r="AT213" s="192" t="s">
        <v>178</v>
      </c>
      <c r="AU213" s="192" t="s">
        <v>195</v>
      </c>
      <c r="AY213" s="19" t="s">
        <v>176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9" t="s">
        <v>84</v>
      </c>
      <c r="BK213" s="193">
        <f>ROUND(I213*H213,2)</f>
        <v>0</v>
      </c>
      <c r="BL213" s="19" t="s">
        <v>182</v>
      </c>
      <c r="BM213" s="192" t="s">
        <v>501</v>
      </c>
    </row>
    <row r="214" spans="1:65" s="2" customFormat="1" ht="11.25">
      <c r="A214" s="36"/>
      <c r="B214" s="37"/>
      <c r="C214" s="38"/>
      <c r="D214" s="194" t="s">
        <v>184</v>
      </c>
      <c r="E214" s="38"/>
      <c r="F214" s="195" t="s">
        <v>502</v>
      </c>
      <c r="G214" s="38"/>
      <c r="H214" s="38"/>
      <c r="I214" s="196"/>
      <c r="J214" s="38"/>
      <c r="K214" s="38"/>
      <c r="L214" s="41"/>
      <c r="M214" s="197"/>
      <c r="N214" s="198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184</v>
      </c>
      <c r="AU214" s="19" t="s">
        <v>195</v>
      </c>
    </row>
    <row r="215" spans="1:65" s="13" customFormat="1" ht="11.25">
      <c r="B215" s="199"/>
      <c r="C215" s="200"/>
      <c r="D215" s="201" t="s">
        <v>186</v>
      </c>
      <c r="E215" s="202" t="s">
        <v>21</v>
      </c>
      <c r="F215" s="203" t="s">
        <v>503</v>
      </c>
      <c r="G215" s="200"/>
      <c r="H215" s="202" t="s">
        <v>21</v>
      </c>
      <c r="I215" s="204"/>
      <c r="J215" s="200"/>
      <c r="K215" s="200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186</v>
      </c>
      <c r="AU215" s="209" t="s">
        <v>195</v>
      </c>
      <c r="AV215" s="13" t="s">
        <v>84</v>
      </c>
      <c r="AW215" s="13" t="s">
        <v>38</v>
      </c>
      <c r="AX215" s="13" t="s">
        <v>77</v>
      </c>
      <c r="AY215" s="209" t="s">
        <v>176</v>
      </c>
    </row>
    <row r="216" spans="1:65" s="14" customFormat="1" ht="11.25">
      <c r="B216" s="210"/>
      <c r="C216" s="211"/>
      <c r="D216" s="201" t="s">
        <v>186</v>
      </c>
      <c r="E216" s="212" t="s">
        <v>21</v>
      </c>
      <c r="F216" s="213" t="s">
        <v>354</v>
      </c>
      <c r="G216" s="211"/>
      <c r="H216" s="214">
        <v>58.6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186</v>
      </c>
      <c r="AU216" s="220" t="s">
        <v>195</v>
      </c>
      <c r="AV216" s="14" t="s">
        <v>87</v>
      </c>
      <c r="AW216" s="14" t="s">
        <v>38</v>
      </c>
      <c r="AX216" s="14" t="s">
        <v>77</v>
      </c>
      <c r="AY216" s="220" t="s">
        <v>176</v>
      </c>
    </row>
    <row r="217" spans="1:65" s="15" customFormat="1" ht="11.25">
      <c r="B217" s="221"/>
      <c r="C217" s="222"/>
      <c r="D217" s="201" t="s">
        <v>186</v>
      </c>
      <c r="E217" s="223" t="s">
        <v>21</v>
      </c>
      <c r="F217" s="224" t="s">
        <v>188</v>
      </c>
      <c r="G217" s="222"/>
      <c r="H217" s="225">
        <v>58.6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186</v>
      </c>
      <c r="AU217" s="231" t="s">
        <v>195</v>
      </c>
      <c r="AV217" s="15" t="s">
        <v>182</v>
      </c>
      <c r="AW217" s="15" t="s">
        <v>38</v>
      </c>
      <c r="AX217" s="15" t="s">
        <v>84</v>
      </c>
      <c r="AY217" s="231" t="s">
        <v>176</v>
      </c>
    </row>
    <row r="218" spans="1:65" s="2" customFormat="1" ht="16.5" customHeight="1">
      <c r="A218" s="36"/>
      <c r="B218" s="37"/>
      <c r="C218" s="246" t="s">
        <v>286</v>
      </c>
      <c r="D218" s="246" t="s">
        <v>492</v>
      </c>
      <c r="E218" s="247" t="s">
        <v>493</v>
      </c>
      <c r="F218" s="248" t="s">
        <v>494</v>
      </c>
      <c r="G218" s="249" t="s">
        <v>495</v>
      </c>
      <c r="H218" s="250">
        <v>1.4650000000000001</v>
      </c>
      <c r="I218" s="251"/>
      <c r="J218" s="252">
        <f>ROUND(I218*H218,2)</f>
        <v>0</v>
      </c>
      <c r="K218" s="248" t="s">
        <v>181</v>
      </c>
      <c r="L218" s="253"/>
      <c r="M218" s="254" t="s">
        <v>21</v>
      </c>
      <c r="N218" s="255" t="s">
        <v>48</v>
      </c>
      <c r="O218" s="66"/>
      <c r="P218" s="190">
        <f>O218*H218</f>
        <v>0</v>
      </c>
      <c r="Q218" s="190">
        <v>1E-3</v>
      </c>
      <c r="R218" s="190">
        <f>Q218*H218</f>
        <v>1.4650000000000002E-3</v>
      </c>
      <c r="S218" s="190">
        <v>0</v>
      </c>
      <c r="T218" s="191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2" t="s">
        <v>221</v>
      </c>
      <c r="AT218" s="192" t="s">
        <v>492</v>
      </c>
      <c r="AU218" s="192" t="s">
        <v>195</v>
      </c>
      <c r="AY218" s="19" t="s">
        <v>176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9" t="s">
        <v>84</v>
      </c>
      <c r="BK218" s="193">
        <f>ROUND(I218*H218,2)</f>
        <v>0</v>
      </c>
      <c r="BL218" s="19" t="s">
        <v>182</v>
      </c>
      <c r="BM218" s="192" t="s">
        <v>504</v>
      </c>
    </row>
    <row r="219" spans="1:65" s="2" customFormat="1" ht="11.25">
      <c r="A219" s="36"/>
      <c r="B219" s="37"/>
      <c r="C219" s="38"/>
      <c r="D219" s="194" t="s">
        <v>184</v>
      </c>
      <c r="E219" s="38"/>
      <c r="F219" s="195" t="s">
        <v>497</v>
      </c>
      <c r="G219" s="38"/>
      <c r="H219" s="38"/>
      <c r="I219" s="196"/>
      <c r="J219" s="38"/>
      <c r="K219" s="38"/>
      <c r="L219" s="41"/>
      <c r="M219" s="197"/>
      <c r="N219" s="198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184</v>
      </c>
      <c r="AU219" s="19" t="s">
        <v>195</v>
      </c>
    </row>
    <row r="220" spans="1:65" s="14" customFormat="1" ht="11.25">
      <c r="B220" s="210"/>
      <c r="C220" s="211"/>
      <c r="D220" s="201" t="s">
        <v>186</v>
      </c>
      <c r="E220" s="211"/>
      <c r="F220" s="213" t="s">
        <v>505</v>
      </c>
      <c r="G220" s="211"/>
      <c r="H220" s="214">
        <v>1.4650000000000001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186</v>
      </c>
      <c r="AU220" s="220" t="s">
        <v>195</v>
      </c>
      <c r="AV220" s="14" t="s">
        <v>87</v>
      </c>
      <c r="AW220" s="14" t="s">
        <v>4</v>
      </c>
      <c r="AX220" s="14" t="s">
        <v>84</v>
      </c>
      <c r="AY220" s="220" t="s">
        <v>176</v>
      </c>
    </row>
    <row r="221" spans="1:65" s="2" customFormat="1" ht="24.2" customHeight="1">
      <c r="A221" s="36"/>
      <c r="B221" s="37"/>
      <c r="C221" s="181" t="s">
        <v>7</v>
      </c>
      <c r="D221" s="181" t="s">
        <v>178</v>
      </c>
      <c r="E221" s="182" t="s">
        <v>506</v>
      </c>
      <c r="F221" s="183" t="s">
        <v>507</v>
      </c>
      <c r="G221" s="184" t="s">
        <v>131</v>
      </c>
      <c r="H221" s="185">
        <v>58.6</v>
      </c>
      <c r="I221" s="186"/>
      <c r="J221" s="187">
        <f>ROUND(I221*H221,2)</f>
        <v>0</v>
      </c>
      <c r="K221" s="183" t="s">
        <v>181</v>
      </c>
      <c r="L221" s="41"/>
      <c r="M221" s="188" t="s">
        <v>21</v>
      </c>
      <c r="N221" s="189" t="s">
        <v>48</v>
      </c>
      <c r="O221" s="66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2" t="s">
        <v>182</v>
      </c>
      <c r="AT221" s="192" t="s">
        <v>178</v>
      </c>
      <c r="AU221" s="192" t="s">
        <v>195</v>
      </c>
      <c r="AY221" s="19" t="s">
        <v>176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9" t="s">
        <v>84</v>
      </c>
      <c r="BK221" s="193">
        <f>ROUND(I221*H221,2)</f>
        <v>0</v>
      </c>
      <c r="BL221" s="19" t="s">
        <v>182</v>
      </c>
      <c r="BM221" s="192" t="s">
        <v>508</v>
      </c>
    </row>
    <row r="222" spans="1:65" s="2" customFormat="1" ht="11.25">
      <c r="A222" s="36"/>
      <c r="B222" s="37"/>
      <c r="C222" s="38"/>
      <c r="D222" s="194" t="s">
        <v>184</v>
      </c>
      <c r="E222" s="38"/>
      <c r="F222" s="195" t="s">
        <v>509</v>
      </c>
      <c r="G222" s="38"/>
      <c r="H222" s="38"/>
      <c r="I222" s="196"/>
      <c r="J222" s="38"/>
      <c r="K222" s="38"/>
      <c r="L222" s="41"/>
      <c r="M222" s="197"/>
      <c r="N222" s="198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184</v>
      </c>
      <c r="AU222" s="19" t="s">
        <v>195</v>
      </c>
    </row>
    <row r="223" spans="1:65" s="13" customFormat="1" ht="11.25">
      <c r="B223" s="199"/>
      <c r="C223" s="200"/>
      <c r="D223" s="201" t="s">
        <v>186</v>
      </c>
      <c r="E223" s="202" t="s">
        <v>21</v>
      </c>
      <c r="F223" s="203" t="s">
        <v>510</v>
      </c>
      <c r="G223" s="200"/>
      <c r="H223" s="202" t="s">
        <v>21</v>
      </c>
      <c r="I223" s="204"/>
      <c r="J223" s="200"/>
      <c r="K223" s="200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186</v>
      </c>
      <c r="AU223" s="209" t="s">
        <v>195</v>
      </c>
      <c r="AV223" s="13" t="s">
        <v>84</v>
      </c>
      <c r="AW223" s="13" t="s">
        <v>38</v>
      </c>
      <c r="AX223" s="13" t="s">
        <v>77</v>
      </c>
      <c r="AY223" s="209" t="s">
        <v>176</v>
      </c>
    </row>
    <row r="224" spans="1:65" s="14" customFormat="1" ht="11.25">
      <c r="B224" s="210"/>
      <c r="C224" s="211"/>
      <c r="D224" s="201" t="s">
        <v>186</v>
      </c>
      <c r="E224" s="212" t="s">
        <v>21</v>
      </c>
      <c r="F224" s="213" t="s">
        <v>511</v>
      </c>
      <c r="G224" s="211"/>
      <c r="H224" s="214">
        <v>5.25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186</v>
      </c>
      <c r="AU224" s="220" t="s">
        <v>195</v>
      </c>
      <c r="AV224" s="14" t="s">
        <v>87</v>
      </c>
      <c r="AW224" s="14" t="s">
        <v>38</v>
      </c>
      <c r="AX224" s="14" t="s">
        <v>77</v>
      </c>
      <c r="AY224" s="220" t="s">
        <v>176</v>
      </c>
    </row>
    <row r="225" spans="1:65" s="14" customFormat="1" ht="11.25">
      <c r="B225" s="210"/>
      <c r="C225" s="211"/>
      <c r="D225" s="201" t="s">
        <v>186</v>
      </c>
      <c r="E225" s="212" t="s">
        <v>21</v>
      </c>
      <c r="F225" s="213" t="s">
        <v>512</v>
      </c>
      <c r="G225" s="211"/>
      <c r="H225" s="214">
        <v>5.04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186</v>
      </c>
      <c r="AU225" s="220" t="s">
        <v>195</v>
      </c>
      <c r="AV225" s="14" t="s">
        <v>87</v>
      </c>
      <c r="AW225" s="14" t="s">
        <v>38</v>
      </c>
      <c r="AX225" s="14" t="s">
        <v>77</v>
      </c>
      <c r="AY225" s="220" t="s">
        <v>176</v>
      </c>
    </row>
    <row r="226" spans="1:65" s="14" customFormat="1" ht="11.25">
      <c r="B226" s="210"/>
      <c r="C226" s="211"/>
      <c r="D226" s="201" t="s">
        <v>186</v>
      </c>
      <c r="E226" s="212" t="s">
        <v>21</v>
      </c>
      <c r="F226" s="213" t="s">
        <v>513</v>
      </c>
      <c r="G226" s="211"/>
      <c r="H226" s="214">
        <v>-1.5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186</v>
      </c>
      <c r="AU226" s="220" t="s">
        <v>195</v>
      </c>
      <c r="AV226" s="14" t="s">
        <v>87</v>
      </c>
      <c r="AW226" s="14" t="s">
        <v>38</v>
      </c>
      <c r="AX226" s="14" t="s">
        <v>77</v>
      </c>
      <c r="AY226" s="220" t="s">
        <v>176</v>
      </c>
    </row>
    <row r="227" spans="1:65" s="15" customFormat="1" ht="11.25">
      <c r="B227" s="221"/>
      <c r="C227" s="222"/>
      <c r="D227" s="201" t="s">
        <v>186</v>
      </c>
      <c r="E227" s="223" t="s">
        <v>382</v>
      </c>
      <c r="F227" s="224" t="s">
        <v>188</v>
      </c>
      <c r="G227" s="222"/>
      <c r="H227" s="225">
        <v>8.7899999999999991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186</v>
      </c>
      <c r="AU227" s="231" t="s">
        <v>195</v>
      </c>
      <c r="AV227" s="15" t="s">
        <v>182</v>
      </c>
      <c r="AW227" s="15" t="s">
        <v>38</v>
      </c>
      <c r="AX227" s="15" t="s">
        <v>77</v>
      </c>
      <c r="AY227" s="231" t="s">
        <v>176</v>
      </c>
    </row>
    <row r="228" spans="1:65" s="14" customFormat="1" ht="11.25">
      <c r="B228" s="210"/>
      <c r="C228" s="211"/>
      <c r="D228" s="201" t="s">
        <v>186</v>
      </c>
      <c r="E228" s="212" t="s">
        <v>21</v>
      </c>
      <c r="F228" s="213" t="s">
        <v>514</v>
      </c>
      <c r="G228" s="211"/>
      <c r="H228" s="214">
        <v>58.6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186</v>
      </c>
      <c r="AU228" s="220" t="s">
        <v>195</v>
      </c>
      <c r="AV228" s="14" t="s">
        <v>87</v>
      </c>
      <c r="AW228" s="14" t="s">
        <v>38</v>
      </c>
      <c r="AX228" s="14" t="s">
        <v>77</v>
      </c>
      <c r="AY228" s="220" t="s">
        <v>176</v>
      </c>
    </row>
    <row r="229" spans="1:65" s="15" customFormat="1" ht="11.25">
      <c r="B229" s="221"/>
      <c r="C229" s="222"/>
      <c r="D229" s="201" t="s">
        <v>186</v>
      </c>
      <c r="E229" s="223" t="s">
        <v>354</v>
      </c>
      <c r="F229" s="224" t="s">
        <v>188</v>
      </c>
      <c r="G229" s="222"/>
      <c r="H229" s="225">
        <v>58.6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186</v>
      </c>
      <c r="AU229" s="231" t="s">
        <v>195</v>
      </c>
      <c r="AV229" s="15" t="s">
        <v>182</v>
      </c>
      <c r="AW229" s="15" t="s">
        <v>38</v>
      </c>
      <c r="AX229" s="15" t="s">
        <v>84</v>
      </c>
      <c r="AY229" s="231" t="s">
        <v>176</v>
      </c>
    </row>
    <row r="230" spans="1:65" s="14" customFormat="1" ht="11.25">
      <c r="B230" s="210"/>
      <c r="C230" s="211"/>
      <c r="D230" s="201" t="s">
        <v>186</v>
      </c>
      <c r="E230" s="212" t="s">
        <v>360</v>
      </c>
      <c r="F230" s="213" t="s">
        <v>515</v>
      </c>
      <c r="G230" s="211"/>
      <c r="H230" s="214">
        <v>0.15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186</v>
      </c>
      <c r="AU230" s="220" t="s">
        <v>195</v>
      </c>
      <c r="AV230" s="14" t="s">
        <v>87</v>
      </c>
      <c r="AW230" s="14" t="s">
        <v>38</v>
      </c>
      <c r="AX230" s="14" t="s">
        <v>77</v>
      </c>
      <c r="AY230" s="220" t="s">
        <v>176</v>
      </c>
    </row>
    <row r="231" spans="1:65" s="13" customFormat="1" ht="11.25">
      <c r="B231" s="199"/>
      <c r="C231" s="200"/>
      <c r="D231" s="201" t="s">
        <v>186</v>
      </c>
      <c r="E231" s="202" t="s">
        <v>21</v>
      </c>
      <c r="F231" s="203" t="s">
        <v>516</v>
      </c>
      <c r="G231" s="200"/>
      <c r="H231" s="202" t="s">
        <v>21</v>
      </c>
      <c r="I231" s="204"/>
      <c r="J231" s="200"/>
      <c r="K231" s="200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186</v>
      </c>
      <c r="AU231" s="209" t="s">
        <v>195</v>
      </c>
      <c r="AV231" s="13" t="s">
        <v>84</v>
      </c>
      <c r="AW231" s="13" t="s">
        <v>38</v>
      </c>
      <c r="AX231" s="13" t="s">
        <v>77</v>
      </c>
      <c r="AY231" s="209" t="s">
        <v>176</v>
      </c>
    </row>
    <row r="232" spans="1:65" s="14" customFormat="1" ht="11.25">
      <c r="B232" s="210"/>
      <c r="C232" s="211"/>
      <c r="D232" s="201" t="s">
        <v>186</v>
      </c>
      <c r="E232" s="212" t="s">
        <v>376</v>
      </c>
      <c r="F232" s="213" t="s">
        <v>517</v>
      </c>
      <c r="G232" s="211"/>
      <c r="H232" s="214">
        <v>24.22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186</v>
      </c>
      <c r="AU232" s="220" t="s">
        <v>195</v>
      </c>
      <c r="AV232" s="14" t="s">
        <v>87</v>
      </c>
      <c r="AW232" s="14" t="s">
        <v>38</v>
      </c>
      <c r="AX232" s="14" t="s">
        <v>77</v>
      </c>
      <c r="AY232" s="220" t="s">
        <v>176</v>
      </c>
    </row>
    <row r="233" spans="1:65" s="12" customFormat="1" ht="22.9" customHeight="1">
      <c r="B233" s="165"/>
      <c r="C233" s="166"/>
      <c r="D233" s="167" t="s">
        <v>76</v>
      </c>
      <c r="E233" s="179" t="s">
        <v>182</v>
      </c>
      <c r="F233" s="179" t="s">
        <v>518</v>
      </c>
      <c r="G233" s="166"/>
      <c r="H233" s="166"/>
      <c r="I233" s="169"/>
      <c r="J233" s="180">
        <f>BK233</f>
        <v>0</v>
      </c>
      <c r="K233" s="166"/>
      <c r="L233" s="171"/>
      <c r="M233" s="172"/>
      <c r="N233" s="173"/>
      <c r="O233" s="173"/>
      <c r="P233" s="174">
        <f>SUM(P234:P261)</f>
        <v>0</v>
      </c>
      <c r="Q233" s="173"/>
      <c r="R233" s="174">
        <f>SUM(R234:R261)</f>
        <v>247.49828639999998</v>
      </c>
      <c r="S233" s="173"/>
      <c r="T233" s="175">
        <f>SUM(T234:T261)</f>
        <v>0</v>
      </c>
      <c r="AR233" s="176" t="s">
        <v>84</v>
      </c>
      <c r="AT233" s="177" t="s">
        <v>76</v>
      </c>
      <c r="AU233" s="177" t="s">
        <v>84</v>
      </c>
      <c r="AY233" s="176" t="s">
        <v>176</v>
      </c>
      <c r="BK233" s="178">
        <f>SUM(BK234:BK261)</f>
        <v>0</v>
      </c>
    </row>
    <row r="234" spans="1:65" s="2" customFormat="1" ht="21.75" customHeight="1">
      <c r="A234" s="36"/>
      <c r="B234" s="37"/>
      <c r="C234" s="181" t="s">
        <v>519</v>
      </c>
      <c r="D234" s="181" t="s">
        <v>178</v>
      </c>
      <c r="E234" s="182" t="s">
        <v>520</v>
      </c>
      <c r="F234" s="183" t="s">
        <v>521</v>
      </c>
      <c r="G234" s="184" t="s">
        <v>298</v>
      </c>
      <c r="H234" s="185">
        <v>54.22</v>
      </c>
      <c r="I234" s="186"/>
      <c r="J234" s="187">
        <f>ROUND(I234*H234,2)</f>
        <v>0</v>
      </c>
      <c r="K234" s="183" t="s">
        <v>181</v>
      </c>
      <c r="L234" s="41"/>
      <c r="M234" s="188" t="s">
        <v>21</v>
      </c>
      <c r="N234" s="189" t="s">
        <v>48</v>
      </c>
      <c r="O234" s="66"/>
      <c r="P234" s="190">
        <f>O234*H234</f>
        <v>0</v>
      </c>
      <c r="Q234" s="190">
        <v>1.89</v>
      </c>
      <c r="R234" s="190">
        <f>Q234*H234</f>
        <v>102.47579999999999</v>
      </c>
      <c r="S234" s="190">
        <v>0</v>
      </c>
      <c r="T234" s="191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2" t="s">
        <v>182</v>
      </c>
      <c r="AT234" s="192" t="s">
        <v>178</v>
      </c>
      <c r="AU234" s="192" t="s">
        <v>87</v>
      </c>
      <c r="AY234" s="19" t="s">
        <v>176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19" t="s">
        <v>84</v>
      </c>
      <c r="BK234" s="193">
        <f>ROUND(I234*H234,2)</f>
        <v>0</v>
      </c>
      <c r="BL234" s="19" t="s">
        <v>182</v>
      </c>
      <c r="BM234" s="192" t="s">
        <v>522</v>
      </c>
    </row>
    <row r="235" spans="1:65" s="2" customFormat="1" ht="11.25">
      <c r="A235" s="36"/>
      <c r="B235" s="37"/>
      <c r="C235" s="38"/>
      <c r="D235" s="194" t="s">
        <v>184</v>
      </c>
      <c r="E235" s="38"/>
      <c r="F235" s="195" t="s">
        <v>523</v>
      </c>
      <c r="G235" s="38"/>
      <c r="H235" s="38"/>
      <c r="I235" s="196"/>
      <c r="J235" s="38"/>
      <c r="K235" s="38"/>
      <c r="L235" s="41"/>
      <c r="M235" s="197"/>
      <c r="N235" s="198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184</v>
      </c>
      <c r="AU235" s="19" t="s">
        <v>87</v>
      </c>
    </row>
    <row r="236" spans="1:65" s="13" customFormat="1" ht="11.25">
      <c r="B236" s="199"/>
      <c r="C236" s="200"/>
      <c r="D236" s="201" t="s">
        <v>186</v>
      </c>
      <c r="E236" s="202" t="s">
        <v>21</v>
      </c>
      <c r="F236" s="203" t="s">
        <v>524</v>
      </c>
      <c r="G236" s="200"/>
      <c r="H236" s="202" t="s">
        <v>21</v>
      </c>
      <c r="I236" s="204"/>
      <c r="J236" s="200"/>
      <c r="K236" s="200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186</v>
      </c>
      <c r="AU236" s="209" t="s">
        <v>87</v>
      </c>
      <c r="AV236" s="13" t="s">
        <v>84</v>
      </c>
      <c r="AW236" s="13" t="s">
        <v>38</v>
      </c>
      <c r="AX236" s="13" t="s">
        <v>77</v>
      </c>
      <c r="AY236" s="209" t="s">
        <v>176</v>
      </c>
    </row>
    <row r="237" spans="1:65" s="13" customFormat="1" ht="11.25">
      <c r="B237" s="199"/>
      <c r="C237" s="200"/>
      <c r="D237" s="201" t="s">
        <v>186</v>
      </c>
      <c r="E237" s="202" t="s">
        <v>21</v>
      </c>
      <c r="F237" s="203" t="s">
        <v>437</v>
      </c>
      <c r="G237" s="200"/>
      <c r="H237" s="202" t="s">
        <v>21</v>
      </c>
      <c r="I237" s="204"/>
      <c r="J237" s="200"/>
      <c r="K237" s="200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186</v>
      </c>
      <c r="AU237" s="209" t="s">
        <v>87</v>
      </c>
      <c r="AV237" s="13" t="s">
        <v>84</v>
      </c>
      <c r="AW237" s="13" t="s">
        <v>38</v>
      </c>
      <c r="AX237" s="13" t="s">
        <v>77</v>
      </c>
      <c r="AY237" s="209" t="s">
        <v>176</v>
      </c>
    </row>
    <row r="238" spans="1:65" s="14" customFormat="1" ht="11.25">
      <c r="B238" s="210"/>
      <c r="C238" s="211"/>
      <c r="D238" s="201" t="s">
        <v>186</v>
      </c>
      <c r="E238" s="212" t="s">
        <v>21</v>
      </c>
      <c r="F238" s="213" t="s">
        <v>525</v>
      </c>
      <c r="G238" s="211"/>
      <c r="H238" s="214">
        <v>12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186</v>
      </c>
      <c r="AU238" s="220" t="s">
        <v>87</v>
      </c>
      <c r="AV238" s="14" t="s">
        <v>87</v>
      </c>
      <c r="AW238" s="14" t="s">
        <v>38</v>
      </c>
      <c r="AX238" s="14" t="s">
        <v>77</v>
      </c>
      <c r="AY238" s="220" t="s">
        <v>176</v>
      </c>
    </row>
    <row r="239" spans="1:65" s="14" customFormat="1" ht="11.25">
      <c r="B239" s="210"/>
      <c r="C239" s="211"/>
      <c r="D239" s="201" t="s">
        <v>186</v>
      </c>
      <c r="E239" s="212" t="s">
        <v>21</v>
      </c>
      <c r="F239" s="213" t="s">
        <v>526</v>
      </c>
      <c r="G239" s="211"/>
      <c r="H239" s="214">
        <v>11.06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186</v>
      </c>
      <c r="AU239" s="220" t="s">
        <v>87</v>
      </c>
      <c r="AV239" s="14" t="s">
        <v>87</v>
      </c>
      <c r="AW239" s="14" t="s">
        <v>38</v>
      </c>
      <c r="AX239" s="14" t="s">
        <v>77</v>
      </c>
      <c r="AY239" s="220" t="s">
        <v>176</v>
      </c>
    </row>
    <row r="240" spans="1:65" s="16" customFormat="1" ht="11.25">
      <c r="B240" s="235"/>
      <c r="C240" s="236"/>
      <c r="D240" s="201" t="s">
        <v>186</v>
      </c>
      <c r="E240" s="237" t="s">
        <v>527</v>
      </c>
      <c r="F240" s="238" t="s">
        <v>428</v>
      </c>
      <c r="G240" s="236"/>
      <c r="H240" s="239">
        <v>23.06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186</v>
      </c>
      <c r="AU240" s="245" t="s">
        <v>87</v>
      </c>
      <c r="AV240" s="16" t="s">
        <v>195</v>
      </c>
      <c r="AW240" s="16" t="s">
        <v>38</v>
      </c>
      <c r="AX240" s="16" t="s">
        <v>77</v>
      </c>
      <c r="AY240" s="245" t="s">
        <v>176</v>
      </c>
    </row>
    <row r="241" spans="1:65" s="13" customFormat="1" ht="11.25">
      <c r="B241" s="199"/>
      <c r="C241" s="200"/>
      <c r="D241" s="201" t="s">
        <v>186</v>
      </c>
      <c r="E241" s="202" t="s">
        <v>21</v>
      </c>
      <c r="F241" s="203" t="s">
        <v>440</v>
      </c>
      <c r="G241" s="200"/>
      <c r="H241" s="202" t="s">
        <v>21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186</v>
      </c>
      <c r="AU241" s="209" t="s">
        <v>87</v>
      </c>
      <c r="AV241" s="13" t="s">
        <v>84</v>
      </c>
      <c r="AW241" s="13" t="s">
        <v>38</v>
      </c>
      <c r="AX241" s="13" t="s">
        <v>77</v>
      </c>
      <c r="AY241" s="209" t="s">
        <v>176</v>
      </c>
    </row>
    <row r="242" spans="1:65" s="14" customFormat="1" ht="11.25">
      <c r="B242" s="210"/>
      <c r="C242" s="211"/>
      <c r="D242" s="201" t="s">
        <v>186</v>
      </c>
      <c r="E242" s="212" t="s">
        <v>21</v>
      </c>
      <c r="F242" s="213" t="s">
        <v>528</v>
      </c>
      <c r="G242" s="211"/>
      <c r="H242" s="214">
        <v>15.9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186</v>
      </c>
      <c r="AU242" s="220" t="s">
        <v>87</v>
      </c>
      <c r="AV242" s="14" t="s">
        <v>87</v>
      </c>
      <c r="AW242" s="14" t="s">
        <v>38</v>
      </c>
      <c r="AX242" s="14" t="s">
        <v>77</v>
      </c>
      <c r="AY242" s="220" t="s">
        <v>176</v>
      </c>
    </row>
    <row r="243" spans="1:65" s="14" customFormat="1" ht="11.25">
      <c r="B243" s="210"/>
      <c r="C243" s="211"/>
      <c r="D243" s="201" t="s">
        <v>186</v>
      </c>
      <c r="E243" s="212" t="s">
        <v>21</v>
      </c>
      <c r="F243" s="213" t="s">
        <v>529</v>
      </c>
      <c r="G243" s="211"/>
      <c r="H243" s="214">
        <v>15.26</v>
      </c>
      <c r="I243" s="215"/>
      <c r="J243" s="211"/>
      <c r="K243" s="211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186</v>
      </c>
      <c r="AU243" s="220" t="s">
        <v>87</v>
      </c>
      <c r="AV243" s="14" t="s">
        <v>87</v>
      </c>
      <c r="AW243" s="14" t="s">
        <v>38</v>
      </c>
      <c r="AX243" s="14" t="s">
        <v>77</v>
      </c>
      <c r="AY243" s="220" t="s">
        <v>176</v>
      </c>
    </row>
    <row r="244" spans="1:65" s="15" customFormat="1" ht="11.25">
      <c r="B244" s="221"/>
      <c r="C244" s="222"/>
      <c r="D244" s="201" t="s">
        <v>186</v>
      </c>
      <c r="E244" s="223" t="s">
        <v>21</v>
      </c>
      <c r="F244" s="224" t="s">
        <v>188</v>
      </c>
      <c r="G244" s="222"/>
      <c r="H244" s="225">
        <v>54.22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186</v>
      </c>
      <c r="AU244" s="231" t="s">
        <v>87</v>
      </c>
      <c r="AV244" s="15" t="s">
        <v>182</v>
      </c>
      <c r="AW244" s="15" t="s">
        <v>38</v>
      </c>
      <c r="AX244" s="15" t="s">
        <v>84</v>
      </c>
      <c r="AY244" s="231" t="s">
        <v>176</v>
      </c>
    </row>
    <row r="245" spans="1:65" s="2" customFormat="1" ht="24.2" customHeight="1">
      <c r="A245" s="36"/>
      <c r="B245" s="37"/>
      <c r="C245" s="181" t="s">
        <v>530</v>
      </c>
      <c r="D245" s="181" t="s">
        <v>178</v>
      </c>
      <c r="E245" s="182" t="s">
        <v>531</v>
      </c>
      <c r="F245" s="183" t="s">
        <v>532</v>
      </c>
      <c r="G245" s="184" t="s">
        <v>298</v>
      </c>
      <c r="H245" s="185">
        <v>59.58</v>
      </c>
      <c r="I245" s="186"/>
      <c r="J245" s="187">
        <f>ROUND(I245*H245,2)</f>
        <v>0</v>
      </c>
      <c r="K245" s="183" t="s">
        <v>181</v>
      </c>
      <c r="L245" s="41"/>
      <c r="M245" s="188" t="s">
        <v>21</v>
      </c>
      <c r="N245" s="189" t="s">
        <v>48</v>
      </c>
      <c r="O245" s="66"/>
      <c r="P245" s="190">
        <f>O245*H245</f>
        <v>0</v>
      </c>
      <c r="Q245" s="190">
        <v>2.4340799999999998</v>
      </c>
      <c r="R245" s="190">
        <f>Q245*H245</f>
        <v>145.02248639999999</v>
      </c>
      <c r="S245" s="190">
        <v>0</v>
      </c>
      <c r="T245" s="191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2" t="s">
        <v>182</v>
      </c>
      <c r="AT245" s="192" t="s">
        <v>178</v>
      </c>
      <c r="AU245" s="192" t="s">
        <v>87</v>
      </c>
      <c r="AY245" s="19" t="s">
        <v>176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19" t="s">
        <v>84</v>
      </c>
      <c r="BK245" s="193">
        <f>ROUND(I245*H245,2)</f>
        <v>0</v>
      </c>
      <c r="BL245" s="19" t="s">
        <v>182</v>
      </c>
      <c r="BM245" s="192" t="s">
        <v>533</v>
      </c>
    </row>
    <row r="246" spans="1:65" s="2" customFormat="1" ht="11.25">
      <c r="A246" s="36"/>
      <c r="B246" s="37"/>
      <c r="C246" s="38"/>
      <c r="D246" s="194" t="s">
        <v>184</v>
      </c>
      <c r="E246" s="38"/>
      <c r="F246" s="195" t="s">
        <v>534</v>
      </c>
      <c r="G246" s="38"/>
      <c r="H246" s="38"/>
      <c r="I246" s="196"/>
      <c r="J246" s="38"/>
      <c r="K246" s="38"/>
      <c r="L246" s="41"/>
      <c r="M246" s="197"/>
      <c r="N246" s="198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184</v>
      </c>
      <c r="AU246" s="19" t="s">
        <v>87</v>
      </c>
    </row>
    <row r="247" spans="1:65" s="13" customFormat="1" ht="11.25">
      <c r="B247" s="199"/>
      <c r="C247" s="200"/>
      <c r="D247" s="201" t="s">
        <v>186</v>
      </c>
      <c r="E247" s="202" t="s">
        <v>21</v>
      </c>
      <c r="F247" s="203" t="s">
        <v>535</v>
      </c>
      <c r="G247" s="200"/>
      <c r="H247" s="202" t="s">
        <v>21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186</v>
      </c>
      <c r="AU247" s="209" t="s">
        <v>87</v>
      </c>
      <c r="AV247" s="13" t="s">
        <v>84</v>
      </c>
      <c r="AW247" s="13" t="s">
        <v>38</v>
      </c>
      <c r="AX247" s="13" t="s">
        <v>77</v>
      </c>
      <c r="AY247" s="209" t="s">
        <v>176</v>
      </c>
    </row>
    <row r="248" spans="1:65" s="13" customFormat="1" ht="11.25">
      <c r="B248" s="199"/>
      <c r="C248" s="200"/>
      <c r="D248" s="201" t="s">
        <v>186</v>
      </c>
      <c r="E248" s="202" t="s">
        <v>21</v>
      </c>
      <c r="F248" s="203" t="s">
        <v>437</v>
      </c>
      <c r="G248" s="200"/>
      <c r="H248" s="202" t="s">
        <v>21</v>
      </c>
      <c r="I248" s="204"/>
      <c r="J248" s="200"/>
      <c r="K248" s="200"/>
      <c r="L248" s="205"/>
      <c r="M248" s="206"/>
      <c r="N248" s="207"/>
      <c r="O248" s="207"/>
      <c r="P248" s="207"/>
      <c r="Q248" s="207"/>
      <c r="R248" s="207"/>
      <c r="S248" s="207"/>
      <c r="T248" s="208"/>
      <c r="AT248" s="209" t="s">
        <v>186</v>
      </c>
      <c r="AU248" s="209" t="s">
        <v>87</v>
      </c>
      <c r="AV248" s="13" t="s">
        <v>84</v>
      </c>
      <c r="AW248" s="13" t="s">
        <v>38</v>
      </c>
      <c r="AX248" s="13" t="s">
        <v>77</v>
      </c>
      <c r="AY248" s="209" t="s">
        <v>176</v>
      </c>
    </row>
    <row r="249" spans="1:65" s="14" customFormat="1" ht="11.25">
      <c r="B249" s="210"/>
      <c r="C249" s="211"/>
      <c r="D249" s="201" t="s">
        <v>186</v>
      </c>
      <c r="E249" s="212" t="s">
        <v>21</v>
      </c>
      <c r="F249" s="213" t="s">
        <v>536</v>
      </c>
      <c r="G249" s="211"/>
      <c r="H249" s="214">
        <v>16.05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186</v>
      </c>
      <c r="AU249" s="220" t="s">
        <v>87</v>
      </c>
      <c r="AV249" s="14" t="s">
        <v>87</v>
      </c>
      <c r="AW249" s="14" t="s">
        <v>38</v>
      </c>
      <c r="AX249" s="14" t="s">
        <v>77</v>
      </c>
      <c r="AY249" s="220" t="s">
        <v>176</v>
      </c>
    </row>
    <row r="250" spans="1:65" s="14" customFormat="1" ht="11.25">
      <c r="B250" s="210"/>
      <c r="C250" s="211"/>
      <c r="D250" s="201" t="s">
        <v>186</v>
      </c>
      <c r="E250" s="212" t="s">
        <v>21</v>
      </c>
      <c r="F250" s="213" t="s">
        <v>537</v>
      </c>
      <c r="G250" s="211"/>
      <c r="H250" s="214">
        <v>14.98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186</v>
      </c>
      <c r="AU250" s="220" t="s">
        <v>87</v>
      </c>
      <c r="AV250" s="14" t="s">
        <v>87</v>
      </c>
      <c r="AW250" s="14" t="s">
        <v>38</v>
      </c>
      <c r="AX250" s="14" t="s">
        <v>77</v>
      </c>
      <c r="AY250" s="220" t="s">
        <v>176</v>
      </c>
    </row>
    <row r="251" spans="1:65" s="16" customFormat="1" ht="11.25">
      <c r="B251" s="235"/>
      <c r="C251" s="236"/>
      <c r="D251" s="201" t="s">
        <v>186</v>
      </c>
      <c r="E251" s="237" t="s">
        <v>538</v>
      </c>
      <c r="F251" s="238" t="s">
        <v>428</v>
      </c>
      <c r="G251" s="236"/>
      <c r="H251" s="239">
        <v>31.03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AT251" s="245" t="s">
        <v>186</v>
      </c>
      <c r="AU251" s="245" t="s">
        <v>87</v>
      </c>
      <c r="AV251" s="16" t="s">
        <v>195</v>
      </c>
      <c r="AW251" s="16" t="s">
        <v>38</v>
      </c>
      <c r="AX251" s="16" t="s">
        <v>77</v>
      </c>
      <c r="AY251" s="245" t="s">
        <v>176</v>
      </c>
    </row>
    <row r="252" spans="1:65" s="13" customFormat="1" ht="11.25">
      <c r="B252" s="199"/>
      <c r="C252" s="200"/>
      <c r="D252" s="201" t="s">
        <v>186</v>
      </c>
      <c r="E252" s="202" t="s">
        <v>21</v>
      </c>
      <c r="F252" s="203" t="s">
        <v>440</v>
      </c>
      <c r="G252" s="200"/>
      <c r="H252" s="202" t="s">
        <v>21</v>
      </c>
      <c r="I252" s="204"/>
      <c r="J252" s="200"/>
      <c r="K252" s="200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186</v>
      </c>
      <c r="AU252" s="209" t="s">
        <v>87</v>
      </c>
      <c r="AV252" s="13" t="s">
        <v>84</v>
      </c>
      <c r="AW252" s="13" t="s">
        <v>38</v>
      </c>
      <c r="AX252" s="13" t="s">
        <v>77</v>
      </c>
      <c r="AY252" s="209" t="s">
        <v>176</v>
      </c>
    </row>
    <row r="253" spans="1:65" s="14" customFormat="1" ht="11.25">
      <c r="B253" s="210"/>
      <c r="C253" s="211"/>
      <c r="D253" s="201" t="s">
        <v>186</v>
      </c>
      <c r="E253" s="212" t="s">
        <v>21</v>
      </c>
      <c r="F253" s="213" t="s">
        <v>539</v>
      </c>
      <c r="G253" s="211"/>
      <c r="H253" s="214">
        <v>14.55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186</v>
      </c>
      <c r="AU253" s="220" t="s">
        <v>87</v>
      </c>
      <c r="AV253" s="14" t="s">
        <v>87</v>
      </c>
      <c r="AW253" s="14" t="s">
        <v>38</v>
      </c>
      <c r="AX253" s="14" t="s">
        <v>77</v>
      </c>
      <c r="AY253" s="220" t="s">
        <v>176</v>
      </c>
    </row>
    <row r="254" spans="1:65" s="14" customFormat="1" ht="11.25">
      <c r="B254" s="210"/>
      <c r="C254" s="211"/>
      <c r="D254" s="201" t="s">
        <v>186</v>
      </c>
      <c r="E254" s="212" t="s">
        <v>21</v>
      </c>
      <c r="F254" s="213" t="s">
        <v>540</v>
      </c>
      <c r="G254" s="211"/>
      <c r="H254" s="214">
        <v>14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186</v>
      </c>
      <c r="AU254" s="220" t="s">
        <v>87</v>
      </c>
      <c r="AV254" s="14" t="s">
        <v>87</v>
      </c>
      <c r="AW254" s="14" t="s">
        <v>38</v>
      </c>
      <c r="AX254" s="14" t="s">
        <v>77</v>
      </c>
      <c r="AY254" s="220" t="s">
        <v>176</v>
      </c>
    </row>
    <row r="255" spans="1:65" s="15" customFormat="1" ht="11.25">
      <c r="B255" s="221"/>
      <c r="C255" s="222"/>
      <c r="D255" s="201" t="s">
        <v>186</v>
      </c>
      <c r="E255" s="223" t="s">
        <v>21</v>
      </c>
      <c r="F255" s="224" t="s">
        <v>188</v>
      </c>
      <c r="G255" s="222"/>
      <c r="H255" s="225">
        <v>59.58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186</v>
      </c>
      <c r="AU255" s="231" t="s">
        <v>87</v>
      </c>
      <c r="AV255" s="15" t="s">
        <v>182</v>
      </c>
      <c r="AW255" s="15" t="s">
        <v>38</v>
      </c>
      <c r="AX255" s="15" t="s">
        <v>84</v>
      </c>
      <c r="AY255" s="231" t="s">
        <v>176</v>
      </c>
    </row>
    <row r="256" spans="1:65" s="2" customFormat="1" ht="24.2" customHeight="1">
      <c r="A256" s="36"/>
      <c r="B256" s="37"/>
      <c r="C256" s="181" t="s">
        <v>541</v>
      </c>
      <c r="D256" s="181" t="s">
        <v>178</v>
      </c>
      <c r="E256" s="182" t="s">
        <v>542</v>
      </c>
      <c r="F256" s="183" t="s">
        <v>543</v>
      </c>
      <c r="G256" s="184" t="s">
        <v>131</v>
      </c>
      <c r="H256" s="185">
        <v>155.1</v>
      </c>
      <c r="I256" s="186"/>
      <c r="J256" s="187">
        <f>ROUND(I256*H256,2)</f>
        <v>0</v>
      </c>
      <c r="K256" s="183" t="s">
        <v>181</v>
      </c>
      <c r="L256" s="41"/>
      <c r="M256" s="188" t="s">
        <v>21</v>
      </c>
      <c r="N256" s="189" t="s">
        <v>48</v>
      </c>
      <c r="O256" s="66"/>
      <c r="P256" s="190">
        <f>O256*H256</f>
        <v>0</v>
      </c>
      <c r="Q256" s="190">
        <v>0</v>
      </c>
      <c r="R256" s="190">
        <f>Q256*H256</f>
        <v>0</v>
      </c>
      <c r="S256" s="190">
        <v>0</v>
      </c>
      <c r="T256" s="191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92" t="s">
        <v>182</v>
      </c>
      <c r="AT256" s="192" t="s">
        <v>178</v>
      </c>
      <c r="AU256" s="192" t="s">
        <v>87</v>
      </c>
      <c r="AY256" s="19" t="s">
        <v>176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9" t="s">
        <v>84</v>
      </c>
      <c r="BK256" s="193">
        <f>ROUND(I256*H256,2)</f>
        <v>0</v>
      </c>
      <c r="BL256" s="19" t="s">
        <v>182</v>
      </c>
      <c r="BM256" s="192" t="s">
        <v>544</v>
      </c>
    </row>
    <row r="257" spans="1:65" s="2" customFormat="1" ht="11.25">
      <c r="A257" s="36"/>
      <c r="B257" s="37"/>
      <c r="C257" s="38"/>
      <c r="D257" s="194" t="s">
        <v>184</v>
      </c>
      <c r="E257" s="38"/>
      <c r="F257" s="195" t="s">
        <v>545</v>
      </c>
      <c r="G257" s="38"/>
      <c r="H257" s="38"/>
      <c r="I257" s="196"/>
      <c r="J257" s="38"/>
      <c r="K257" s="38"/>
      <c r="L257" s="41"/>
      <c r="M257" s="197"/>
      <c r="N257" s="198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184</v>
      </c>
      <c r="AU257" s="19" t="s">
        <v>87</v>
      </c>
    </row>
    <row r="258" spans="1:65" s="13" customFormat="1" ht="11.25">
      <c r="B258" s="199"/>
      <c r="C258" s="200"/>
      <c r="D258" s="201" t="s">
        <v>186</v>
      </c>
      <c r="E258" s="202" t="s">
        <v>21</v>
      </c>
      <c r="F258" s="203" t="s">
        <v>535</v>
      </c>
      <c r="G258" s="200"/>
      <c r="H258" s="202" t="s">
        <v>21</v>
      </c>
      <c r="I258" s="204"/>
      <c r="J258" s="200"/>
      <c r="K258" s="200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186</v>
      </c>
      <c r="AU258" s="209" t="s">
        <v>87</v>
      </c>
      <c r="AV258" s="13" t="s">
        <v>84</v>
      </c>
      <c r="AW258" s="13" t="s">
        <v>38</v>
      </c>
      <c r="AX258" s="13" t="s">
        <v>77</v>
      </c>
      <c r="AY258" s="209" t="s">
        <v>176</v>
      </c>
    </row>
    <row r="259" spans="1:65" s="14" customFormat="1" ht="11.25">
      <c r="B259" s="210"/>
      <c r="C259" s="211"/>
      <c r="D259" s="201" t="s">
        <v>186</v>
      </c>
      <c r="E259" s="212" t="s">
        <v>21</v>
      </c>
      <c r="F259" s="213" t="s">
        <v>546</v>
      </c>
      <c r="G259" s="211"/>
      <c r="H259" s="214">
        <v>79.5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186</v>
      </c>
      <c r="AU259" s="220" t="s">
        <v>87</v>
      </c>
      <c r="AV259" s="14" t="s">
        <v>87</v>
      </c>
      <c r="AW259" s="14" t="s">
        <v>38</v>
      </c>
      <c r="AX259" s="14" t="s">
        <v>77</v>
      </c>
      <c r="AY259" s="220" t="s">
        <v>176</v>
      </c>
    </row>
    <row r="260" spans="1:65" s="14" customFormat="1" ht="11.25">
      <c r="B260" s="210"/>
      <c r="C260" s="211"/>
      <c r="D260" s="201" t="s">
        <v>186</v>
      </c>
      <c r="E260" s="212" t="s">
        <v>21</v>
      </c>
      <c r="F260" s="213" t="s">
        <v>547</v>
      </c>
      <c r="G260" s="211"/>
      <c r="H260" s="214">
        <v>75.599999999999994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186</v>
      </c>
      <c r="AU260" s="220" t="s">
        <v>87</v>
      </c>
      <c r="AV260" s="14" t="s">
        <v>87</v>
      </c>
      <c r="AW260" s="14" t="s">
        <v>38</v>
      </c>
      <c r="AX260" s="14" t="s">
        <v>77</v>
      </c>
      <c r="AY260" s="220" t="s">
        <v>176</v>
      </c>
    </row>
    <row r="261" spans="1:65" s="15" customFormat="1" ht="11.25">
      <c r="B261" s="221"/>
      <c r="C261" s="222"/>
      <c r="D261" s="201" t="s">
        <v>186</v>
      </c>
      <c r="E261" s="223" t="s">
        <v>21</v>
      </c>
      <c r="F261" s="224" t="s">
        <v>188</v>
      </c>
      <c r="G261" s="222"/>
      <c r="H261" s="225">
        <v>155.1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186</v>
      </c>
      <c r="AU261" s="231" t="s">
        <v>87</v>
      </c>
      <c r="AV261" s="15" t="s">
        <v>182</v>
      </c>
      <c r="AW261" s="15" t="s">
        <v>38</v>
      </c>
      <c r="AX261" s="15" t="s">
        <v>84</v>
      </c>
      <c r="AY261" s="231" t="s">
        <v>176</v>
      </c>
    </row>
    <row r="262" spans="1:65" s="12" customFormat="1" ht="22.9" customHeight="1">
      <c r="B262" s="165"/>
      <c r="C262" s="166"/>
      <c r="D262" s="167" t="s">
        <v>76</v>
      </c>
      <c r="E262" s="179" t="s">
        <v>149</v>
      </c>
      <c r="F262" s="179" t="s">
        <v>548</v>
      </c>
      <c r="G262" s="166"/>
      <c r="H262" s="166"/>
      <c r="I262" s="169"/>
      <c r="J262" s="180">
        <f>BK262</f>
        <v>0</v>
      </c>
      <c r="K262" s="166"/>
      <c r="L262" s="171"/>
      <c r="M262" s="172"/>
      <c r="N262" s="173"/>
      <c r="O262" s="173"/>
      <c r="P262" s="174">
        <f>SUM(P263:P271)</f>
        <v>0</v>
      </c>
      <c r="Q262" s="173"/>
      <c r="R262" s="174">
        <f>SUM(R263:R271)</f>
        <v>0</v>
      </c>
      <c r="S262" s="173"/>
      <c r="T262" s="175">
        <f>SUM(T263:T271)</f>
        <v>0</v>
      </c>
      <c r="AR262" s="176" t="s">
        <v>84</v>
      </c>
      <c r="AT262" s="177" t="s">
        <v>76</v>
      </c>
      <c r="AU262" s="177" t="s">
        <v>84</v>
      </c>
      <c r="AY262" s="176" t="s">
        <v>176</v>
      </c>
      <c r="BK262" s="178">
        <f>SUM(BK263:BK271)</f>
        <v>0</v>
      </c>
    </row>
    <row r="263" spans="1:65" s="2" customFormat="1" ht="21.75" customHeight="1">
      <c r="A263" s="36"/>
      <c r="B263" s="37"/>
      <c r="C263" s="181" t="s">
        <v>549</v>
      </c>
      <c r="D263" s="181" t="s">
        <v>178</v>
      </c>
      <c r="E263" s="182" t="s">
        <v>550</v>
      </c>
      <c r="F263" s="183" t="s">
        <v>551</v>
      </c>
      <c r="G263" s="184" t="s">
        <v>131</v>
      </c>
      <c r="H263" s="185">
        <v>99.55</v>
      </c>
      <c r="I263" s="186"/>
      <c r="J263" s="187">
        <f>ROUND(I263*H263,2)</f>
        <v>0</v>
      </c>
      <c r="K263" s="183" t="s">
        <v>181</v>
      </c>
      <c r="L263" s="41"/>
      <c r="M263" s="188" t="s">
        <v>21</v>
      </c>
      <c r="N263" s="189" t="s">
        <v>48</v>
      </c>
      <c r="O263" s="66"/>
      <c r="P263" s="190">
        <f>O263*H263</f>
        <v>0</v>
      </c>
      <c r="Q263" s="190">
        <v>0</v>
      </c>
      <c r="R263" s="190">
        <f>Q263*H263</f>
        <v>0</v>
      </c>
      <c r="S263" s="190">
        <v>0</v>
      </c>
      <c r="T263" s="191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2" t="s">
        <v>182</v>
      </c>
      <c r="AT263" s="192" t="s">
        <v>178</v>
      </c>
      <c r="AU263" s="192" t="s">
        <v>87</v>
      </c>
      <c r="AY263" s="19" t="s">
        <v>176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9" t="s">
        <v>84</v>
      </c>
      <c r="BK263" s="193">
        <f>ROUND(I263*H263,2)</f>
        <v>0</v>
      </c>
      <c r="BL263" s="19" t="s">
        <v>182</v>
      </c>
      <c r="BM263" s="192" t="s">
        <v>552</v>
      </c>
    </row>
    <row r="264" spans="1:65" s="2" customFormat="1" ht="11.25">
      <c r="A264" s="36"/>
      <c r="B264" s="37"/>
      <c r="C264" s="38"/>
      <c r="D264" s="194" t="s">
        <v>184</v>
      </c>
      <c r="E264" s="38"/>
      <c r="F264" s="195" t="s">
        <v>553</v>
      </c>
      <c r="G264" s="38"/>
      <c r="H264" s="38"/>
      <c r="I264" s="196"/>
      <c r="J264" s="38"/>
      <c r="K264" s="38"/>
      <c r="L264" s="41"/>
      <c r="M264" s="197"/>
      <c r="N264" s="198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184</v>
      </c>
      <c r="AU264" s="19" t="s">
        <v>87</v>
      </c>
    </row>
    <row r="265" spans="1:65" s="13" customFormat="1" ht="11.25">
      <c r="B265" s="199"/>
      <c r="C265" s="200"/>
      <c r="D265" s="201" t="s">
        <v>186</v>
      </c>
      <c r="E265" s="202" t="s">
        <v>21</v>
      </c>
      <c r="F265" s="203" t="s">
        <v>554</v>
      </c>
      <c r="G265" s="200"/>
      <c r="H265" s="202" t="s">
        <v>21</v>
      </c>
      <c r="I265" s="204"/>
      <c r="J265" s="200"/>
      <c r="K265" s="200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186</v>
      </c>
      <c r="AU265" s="209" t="s">
        <v>87</v>
      </c>
      <c r="AV265" s="13" t="s">
        <v>84</v>
      </c>
      <c r="AW265" s="13" t="s">
        <v>38</v>
      </c>
      <c r="AX265" s="13" t="s">
        <v>77</v>
      </c>
      <c r="AY265" s="209" t="s">
        <v>176</v>
      </c>
    </row>
    <row r="266" spans="1:65" s="14" customFormat="1" ht="11.25">
      <c r="B266" s="210"/>
      <c r="C266" s="211"/>
      <c r="D266" s="201" t="s">
        <v>186</v>
      </c>
      <c r="E266" s="212" t="s">
        <v>21</v>
      </c>
      <c r="F266" s="213" t="s">
        <v>555</v>
      </c>
      <c r="G266" s="211"/>
      <c r="H266" s="214">
        <v>99.55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186</v>
      </c>
      <c r="AU266" s="220" t="s">
        <v>87</v>
      </c>
      <c r="AV266" s="14" t="s">
        <v>87</v>
      </c>
      <c r="AW266" s="14" t="s">
        <v>38</v>
      </c>
      <c r="AX266" s="14" t="s">
        <v>77</v>
      </c>
      <c r="AY266" s="220" t="s">
        <v>176</v>
      </c>
    </row>
    <row r="267" spans="1:65" s="15" customFormat="1" ht="11.25">
      <c r="B267" s="221"/>
      <c r="C267" s="222"/>
      <c r="D267" s="201" t="s">
        <v>186</v>
      </c>
      <c r="E267" s="223" t="s">
        <v>21</v>
      </c>
      <c r="F267" s="224" t="s">
        <v>188</v>
      </c>
      <c r="G267" s="222"/>
      <c r="H267" s="225">
        <v>99.55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186</v>
      </c>
      <c r="AU267" s="231" t="s">
        <v>87</v>
      </c>
      <c r="AV267" s="15" t="s">
        <v>182</v>
      </c>
      <c r="AW267" s="15" t="s">
        <v>38</v>
      </c>
      <c r="AX267" s="15" t="s">
        <v>84</v>
      </c>
      <c r="AY267" s="231" t="s">
        <v>176</v>
      </c>
    </row>
    <row r="268" spans="1:65" s="14" customFormat="1" ht="11.25">
      <c r="B268" s="210"/>
      <c r="C268" s="211"/>
      <c r="D268" s="201" t="s">
        <v>186</v>
      </c>
      <c r="E268" s="212" t="s">
        <v>348</v>
      </c>
      <c r="F268" s="213" t="s">
        <v>556</v>
      </c>
      <c r="G268" s="211"/>
      <c r="H268" s="214">
        <v>39.700000000000003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186</v>
      </c>
      <c r="AU268" s="220" t="s">
        <v>87</v>
      </c>
      <c r="AV268" s="14" t="s">
        <v>87</v>
      </c>
      <c r="AW268" s="14" t="s">
        <v>38</v>
      </c>
      <c r="AX268" s="14" t="s">
        <v>77</v>
      </c>
      <c r="AY268" s="220" t="s">
        <v>176</v>
      </c>
    </row>
    <row r="269" spans="1:65" s="14" customFormat="1" ht="11.25">
      <c r="B269" s="210"/>
      <c r="C269" s="211"/>
      <c r="D269" s="201" t="s">
        <v>186</v>
      </c>
      <c r="E269" s="212" t="s">
        <v>357</v>
      </c>
      <c r="F269" s="213" t="s">
        <v>557</v>
      </c>
      <c r="G269" s="211"/>
      <c r="H269" s="214">
        <v>2.75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186</v>
      </c>
      <c r="AU269" s="220" t="s">
        <v>87</v>
      </c>
      <c r="AV269" s="14" t="s">
        <v>87</v>
      </c>
      <c r="AW269" s="14" t="s">
        <v>38</v>
      </c>
      <c r="AX269" s="14" t="s">
        <v>77</v>
      </c>
      <c r="AY269" s="220" t="s">
        <v>176</v>
      </c>
    </row>
    <row r="270" spans="1:65" s="14" customFormat="1" ht="11.25">
      <c r="B270" s="210"/>
      <c r="C270" s="211"/>
      <c r="D270" s="201" t="s">
        <v>186</v>
      </c>
      <c r="E270" s="212" t="s">
        <v>363</v>
      </c>
      <c r="F270" s="213" t="s">
        <v>558</v>
      </c>
      <c r="G270" s="211"/>
      <c r="H270" s="214">
        <v>0.28499999999999998</v>
      </c>
      <c r="I270" s="215"/>
      <c r="J270" s="211"/>
      <c r="K270" s="211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186</v>
      </c>
      <c r="AU270" s="220" t="s">
        <v>87</v>
      </c>
      <c r="AV270" s="14" t="s">
        <v>87</v>
      </c>
      <c r="AW270" s="14" t="s">
        <v>38</v>
      </c>
      <c r="AX270" s="14" t="s">
        <v>77</v>
      </c>
      <c r="AY270" s="220" t="s">
        <v>176</v>
      </c>
    </row>
    <row r="271" spans="1:65" s="14" customFormat="1" ht="11.25">
      <c r="B271" s="210"/>
      <c r="C271" s="211"/>
      <c r="D271" s="201" t="s">
        <v>186</v>
      </c>
      <c r="E271" s="212" t="s">
        <v>559</v>
      </c>
      <c r="F271" s="213" t="s">
        <v>560</v>
      </c>
      <c r="G271" s="211"/>
      <c r="H271" s="214">
        <v>28.372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186</v>
      </c>
      <c r="AU271" s="220" t="s">
        <v>87</v>
      </c>
      <c r="AV271" s="14" t="s">
        <v>87</v>
      </c>
      <c r="AW271" s="14" t="s">
        <v>38</v>
      </c>
      <c r="AX271" s="14" t="s">
        <v>77</v>
      </c>
      <c r="AY271" s="220" t="s">
        <v>176</v>
      </c>
    </row>
    <row r="272" spans="1:65" s="12" customFormat="1" ht="22.9" customHeight="1">
      <c r="B272" s="165"/>
      <c r="C272" s="166"/>
      <c r="D272" s="167" t="s">
        <v>76</v>
      </c>
      <c r="E272" s="179" t="s">
        <v>561</v>
      </c>
      <c r="F272" s="179" t="s">
        <v>562</v>
      </c>
      <c r="G272" s="166"/>
      <c r="H272" s="166"/>
      <c r="I272" s="169"/>
      <c r="J272" s="180">
        <f>BK272</f>
        <v>0</v>
      </c>
      <c r="K272" s="166"/>
      <c r="L272" s="171"/>
      <c r="M272" s="172"/>
      <c r="N272" s="173"/>
      <c r="O272" s="173"/>
      <c r="P272" s="174">
        <f>SUM(P273:P274)</f>
        <v>0</v>
      </c>
      <c r="Q272" s="173"/>
      <c r="R272" s="174">
        <f>SUM(R273:R274)</f>
        <v>0</v>
      </c>
      <c r="S272" s="173"/>
      <c r="T272" s="175">
        <f>SUM(T273:T274)</f>
        <v>0</v>
      </c>
      <c r="AR272" s="176" t="s">
        <v>84</v>
      </c>
      <c r="AT272" s="177" t="s">
        <v>76</v>
      </c>
      <c r="AU272" s="177" t="s">
        <v>84</v>
      </c>
      <c r="AY272" s="176" t="s">
        <v>176</v>
      </c>
      <c r="BK272" s="178">
        <f>SUM(BK273:BK274)</f>
        <v>0</v>
      </c>
    </row>
    <row r="273" spans="1:65" s="2" customFormat="1" ht="21.75" customHeight="1">
      <c r="A273" s="36"/>
      <c r="B273" s="37"/>
      <c r="C273" s="181" t="s">
        <v>563</v>
      </c>
      <c r="D273" s="181" t="s">
        <v>178</v>
      </c>
      <c r="E273" s="182" t="s">
        <v>564</v>
      </c>
      <c r="F273" s="183" t="s">
        <v>565</v>
      </c>
      <c r="G273" s="184" t="s">
        <v>566</v>
      </c>
      <c r="H273" s="185">
        <v>247.50200000000001</v>
      </c>
      <c r="I273" s="186"/>
      <c r="J273" s="187">
        <f>ROUND(I273*H273,2)</f>
        <v>0</v>
      </c>
      <c r="K273" s="183" t="s">
        <v>181</v>
      </c>
      <c r="L273" s="41"/>
      <c r="M273" s="188" t="s">
        <v>21</v>
      </c>
      <c r="N273" s="189" t="s">
        <v>48</v>
      </c>
      <c r="O273" s="66"/>
      <c r="P273" s="190">
        <f>O273*H273</f>
        <v>0</v>
      </c>
      <c r="Q273" s="190">
        <v>0</v>
      </c>
      <c r="R273" s="190">
        <f>Q273*H273</f>
        <v>0</v>
      </c>
      <c r="S273" s="190">
        <v>0</v>
      </c>
      <c r="T273" s="191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2" t="s">
        <v>182</v>
      </c>
      <c r="AT273" s="192" t="s">
        <v>178</v>
      </c>
      <c r="AU273" s="192" t="s">
        <v>87</v>
      </c>
      <c r="AY273" s="19" t="s">
        <v>176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9" t="s">
        <v>84</v>
      </c>
      <c r="BK273" s="193">
        <f>ROUND(I273*H273,2)</f>
        <v>0</v>
      </c>
      <c r="BL273" s="19" t="s">
        <v>182</v>
      </c>
      <c r="BM273" s="192" t="s">
        <v>567</v>
      </c>
    </row>
    <row r="274" spans="1:65" s="2" customFormat="1" ht="11.25">
      <c r="A274" s="36"/>
      <c r="B274" s="37"/>
      <c r="C274" s="38"/>
      <c r="D274" s="194" t="s">
        <v>184</v>
      </c>
      <c r="E274" s="38"/>
      <c r="F274" s="195" t="s">
        <v>568</v>
      </c>
      <c r="G274" s="38"/>
      <c r="H274" s="38"/>
      <c r="I274" s="196"/>
      <c r="J274" s="38"/>
      <c r="K274" s="38"/>
      <c r="L274" s="41"/>
      <c r="M274" s="256"/>
      <c r="N274" s="257"/>
      <c r="O274" s="258"/>
      <c r="P274" s="258"/>
      <c r="Q274" s="258"/>
      <c r="R274" s="258"/>
      <c r="S274" s="258"/>
      <c r="T274" s="259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184</v>
      </c>
      <c r="AU274" s="19" t="s">
        <v>87</v>
      </c>
    </row>
    <row r="275" spans="1:65" s="2" customFormat="1" ht="6.95" customHeight="1">
      <c r="A275" s="36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41"/>
      <c r="M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</row>
  </sheetData>
  <sheetProtection algorithmName="SHA-512" hashValue="6rMwvYndxSr950N4OLFntM1Ye3NbMvRUaYBq5yWcH5zoO2VIrEf6Y5oI/mo8PCGrxy40oktDJn4mIqHiHgZSWw==" saltValue="BWeF9UrW6qJAbzLrOloP/kssZ3daiEKNzJ8ehMRJRsWE1YKqJeLygP5ns2DIu+nwvNT/P0mjuZ8EP2RhBWjipg==" spinCount="100000" sheet="1" objects="1" scenarios="1" formatColumns="0" formatRows="0" autoFilter="0"/>
  <autoFilter ref="C90:K274" xr:uid="{00000000-0009-0000-0000-000003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300-000000000000}"/>
    <hyperlink ref="F104" r:id="rId2" xr:uid="{00000000-0004-0000-0300-000001000000}"/>
    <hyperlink ref="F110" r:id="rId3" xr:uid="{00000000-0004-0000-0300-000002000000}"/>
    <hyperlink ref="F117" r:id="rId4" xr:uid="{00000000-0004-0000-0300-000003000000}"/>
    <hyperlink ref="F122" r:id="rId5" xr:uid="{00000000-0004-0000-0300-000004000000}"/>
    <hyperlink ref="F127" r:id="rId6" xr:uid="{00000000-0004-0000-0300-000005000000}"/>
    <hyperlink ref="F142" r:id="rId7" xr:uid="{00000000-0004-0000-0300-000006000000}"/>
    <hyperlink ref="F147" r:id="rId8" xr:uid="{00000000-0004-0000-0300-000007000000}"/>
    <hyperlink ref="F161" r:id="rId9" xr:uid="{00000000-0004-0000-0300-000008000000}"/>
    <hyperlink ref="F167" r:id="rId10" xr:uid="{00000000-0004-0000-0300-000009000000}"/>
    <hyperlink ref="F172" r:id="rId11" xr:uid="{00000000-0004-0000-0300-00000A000000}"/>
    <hyperlink ref="F177" r:id="rId12" xr:uid="{00000000-0004-0000-0300-00000B000000}"/>
    <hyperlink ref="F183" r:id="rId13" xr:uid="{00000000-0004-0000-0300-00000C000000}"/>
    <hyperlink ref="F190" r:id="rId14" xr:uid="{00000000-0004-0000-0300-00000D000000}"/>
    <hyperlink ref="F195" r:id="rId15" xr:uid="{00000000-0004-0000-0300-00000E000000}"/>
    <hyperlink ref="F200" r:id="rId16" xr:uid="{00000000-0004-0000-0300-00000F000000}"/>
    <hyperlink ref="F206" r:id="rId17" xr:uid="{00000000-0004-0000-0300-000010000000}"/>
    <hyperlink ref="F211" r:id="rId18" xr:uid="{00000000-0004-0000-0300-000011000000}"/>
    <hyperlink ref="F214" r:id="rId19" xr:uid="{00000000-0004-0000-0300-000012000000}"/>
    <hyperlink ref="F219" r:id="rId20" xr:uid="{00000000-0004-0000-0300-000013000000}"/>
    <hyperlink ref="F222" r:id="rId21" xr:uid="{00000000-0004-0000-0300-000014000000}"/>
    <hyperlink ref="F235" r:id="rId22" xr:uid="{00000000-0004-0000-0300-000015000000}"/>
    <hyperlink ref="F246" r:id="rId23" xr:uid="{00000000-0004-0000-0300-000016000000}"/>
    <hyperlink ref="F257" r:id="rId24" xr:uid="{00000000-0004-0000-0300-000017000000}"/>
    <hyperlink ref="F264" r:id="rId25" xr:uid="{00000000-0004-0000-0300-000018000000}"/>
    <hyperlink ref="F274" r:id="rId26" xr:uid="{00000000-0004-0000-0300-00001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450"/>
  <sheetViews>
    <sheetView showGridLines="0" workbookViewId="0">
      <selection activeCell="E11" sqref="E11:H1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103</v>
      </c>
      <c r="AZ2" s="110" t="s">
        <v>569</v>
      </c>
      <c r="BA2" s="110" t="s">
        <v>570</v>
      </c>
      <c r="BB2" s="110" t="s">
        <v>131</v>
      </c>
      <c r="BC2" s="110" t="s">
        <v>571</v>
      </c>
      <c r="BD2" s="110" t="s">
        <v>87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  <c r="AZ3" s="110" t="s">
        <v>572</v>
      </c>
      <c r="BA3" s="110" t="s">
        <v>573</v>
      </c>
      <c r="BB3" s="110" t="s">
        <v>131</v>
      </c>
      <c r="BC3" s="110" t="s">
        <v>574</v>
      </c>
      <c r="BD3" s="110" t="s">
        <v>87</v>
      </c>
    </row>
    <row r="4" spans="1:56" s="1" customFormat="1" ht="24.95" customHeight="1">
      <c r="B4" s="22"/>
      <c r="D4" s="113" t="s">
        <v>136</v>
      </c>
      <c r="L4" s="22"/>
      <c r="M4" s="114" t="s">
        <v>10</v>
      </c>
      <c r="AT4" s="19" t="s">
        <v>4</v>
      </c>
      <c r="AZ4" s="110" t="s">
        <v>575</v>
      </c>
      <c r="BA4" s="110" t="s">
        <v>576</v>
      </c>
      <c r="BB4" s="110" t="s">
        <v>131</v>
      </c>
      <c r="BC4" s="110" t="s">
        <v>577</v>
      </c>
      <c r="BD4" s="110" t="s">
        <v>87</v>
      </c>
    </row>
    <row r="5" spans="1:56" s="1" customFormat="1" ht="6.95" customHeight="1">
      <c r="B5" s="22"/>
      <c r="L5" s="22"/>
      <c r="AZ5" s="110" t="s">
        <v>578</v>
      </c>
      <c r="BA5" s="110" t="s">
        <v>579</v>
      </c>
      <c r="BB5" s="110" t="s">
        <v>131</v>
      </c>
      <c r="BC5" s="110" t="s">
        <v>251</v>
      </c>
      <c r="BD5" s="110" t="s">
        <v>87</v>
      </c>
    </row>
    <row r="6" spans="1:56" s="1" customFormat="1" ht="12" customHeight="1">
      <c r="B6" s="22"/>
      <c r="D6" s="115" t="s">
        <v>16</v>
      </c>
      <c r="L6" s="22"/>
      <c r="AZ6" s="110" t="s">
        <v>580</v>
      </c>
      <c r="BA6" s="110" t="s">
        <v>581</v>
      </c>
      <c r="BB6" s="110" t="s">
        <v>294</v>
      </c>
      <c r="BC6" s="110" t="s">
        <v>582</v>
      </c>
      <c r="BD6" s="110" t="s">
        <v>87</v>
      </c>
    </row>
    <row r="7" spans="1:56" s="1" customFormat="1" ht="16.5" customHeight="1">
      <c r="B7" s="22"/>
      <c r="E7" s="406" t="str">
        <f>'Rekapitulace stavby'!K6</f>
        <v>Výstavba vodních nádrží MVN3 a MVN4 v k. ú. Bedřichov u Horní Stropnice</v>
      </c>
      <c r="F7" s="407"/>
      <c r="G7" s="407"/>
      <c r="H7" s="407"/>
      <c r="L7" s="22"/>
      <c r="AZ7" s="110" t="s">
        <v>583</v>
      </c>
      <c r="BA7" s="110" t="s">
        <v>584</v>
      </c>
      <c r="BB7" s="110" t="s">
        <v>298</v>
      </c>
      <c r="BC7" s="110" t="s">
        <v>585</v>
      </c>
      <c r="BD7" s="110" t="s">
        <v>87</v>
      </c>
    </row>
    <row r="8" spans="1:56" s="1" customFormat="1" ht="12" customHeight="1">
      <c r="B8" s="22"/>
      <c r="D8" s="115" t="s">
        <v>150</v>
      </c>
      <c r="L8" s="22"/>
      <c r="AZ8" s="110" t="s">
        <v>586</v>
      </c>
      <c r="BA8" s="110" t="s">
        <v>587</v>
      </c>
      <c r="BB8" s="110" t="s">
        <v>298</v>
      </c>
      <c r="BC8" s="110" t="s">
        <v>588</v>
      </c>
      <c r="BD8" s="110" t="s">
        <v>87</v>
      </c>
    </row>
    <row r="9" spans="1:56" s="2" customFormat="1" ht="16.5" customHeight="1">
      <c r="A9" s="36"/>
      <c r="B9" s="41"/>
      <c r="C9" s="36"/>
      <c r="D9" s="36"/>
      <c r="E9" s="406" t="s">
        <v>151</v>
      </c>
      <c r="F9" s="408"/>
      <c r="G9" s="408"/>
      <c r="H9" s="408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10" t="s">
        <v>589</v>
      </c>
      <c r="BA9" s="110" t="s">
        <v>590</v>
      </c>
      <c r="BB9" s="110" t="s">
        <v>298</v>
      </c>
      <c r="BC9" s="110" t="s">
        <v>591</v>
      </c>
      <c r="BD9" s="110" t="s">
        <v>87</v>
      </c>
    </row>
    <row r="10" spans="1:56" s="2" customFormat="1" ht="12" customHeight="1">
      <c r="A10" s="36"/>
      <c r="B10" s="41"/>
      <c r="C10" s="36"/>
      <c r="D10" s="115" t="s">
        <v>152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10" t="s">
        <v>592</v>
      </c>
      <c r="BA10" s="110" t="s">
        <v>593</v>
      </c>
      <c r="BB10" s="110" t="s">
        <v>298</v>
      </c>
      <c r="BC10" s="110" t="s">
        <v>594</v>
      </c>
      <c r="BD10" s="110" t="s">
        <v>87</v>
      </c>
    </row>
    <row r="11" spans="1:56" s="2" customFormat="1" ht="16.5" customHeight="1">
      <c r="A11" s="36"/>
      <c r="B11" s="41"/>
      <c r="C11" s="36"/>
      <c r="D11" s="36"/>
      <c r="E11" s="409" t="s">
        <v>595</v>
      </c>
      <c r="F11" s="408"/>
      <c r="G11" s="408"/>
      <c r="H11" s="408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10" t="s">
        <v>596</v>
      </c>
      <c r="BA11" s="110" t="s">
        <v>597</v>
      </c>
      <c r="BB11" s="110" t="s">
        <v>294</v>
      </c>
      <c r="BC11" s="110" t="s">
        <v>598</v>
      </c>
      <c r="BD11" s="110" t="s">
        <v>87</v>
      </c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10" t="s">
        <v>599</v>
      </c>
      <c r="BA12" s="110" t="s">
        <v>600</v>
      </c>
      <c r="BB12" s="110" t="s">
        <v>142</v>
      </c>
      <c r="BC12" s="110" t="s">
        <v>601</v>
      </c>
      <c r="BD12" s="110" t="s">
        <v>87</v>
      </c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104</v>
      </c>
      <c r="G13" s="36"/>
      <c r="H13" s="36"/>
      <c r="I13" s="115" t="s">
        <v>20</v>
      </c>
      <c r="J13" s="105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10" t="s">
        <v>602</v>
      </c>
      <c r="BA13" s="110" t="s">
        <v>603</v>
      </c>
      <c r="BB13" s="110" t="s">
        <v>142</v>
      </c>
      <c r="BC13" s="110" t="s">
        <v>601</v>
      </c>
      <c r="BD13" s="110" t="s">
        <v>87</v>
      </c>
    </row>
    <row r="14" spans="1:56" s="2" customFormat="1" ht="12" customHeight="1">
      <c r="A14" s="36"/>
      <c r="B14" s="41"/>
      <c r="C14" s="36"/>
      <c r="D14" s="115" t="s">
        <v>22</v>
      </c>
      <c r="E14" s="36"/>
      <c r="F14" s="105" t="s">
        <v>154</v>
      </c>
      <c r="G14" s="36"/>
      <c r="H14" s="36"/>
      <c r="I14" s="115" t="s">
        <v>24</v>
      </c>
      <c r="J14" s="117" t="str">
        <f>'Rekapitulace stavby'!AN8</f>
        <v>6. 4. 2021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10" t="s">
        <v>604</v>
      </c>
      <c r="BA14" s="110" t="s">
        <v>605</v>
      </c>
      <c r="BB14" s="110" t="s">
        <v>606</v>
      </c>
      <c r="BC14" s="110" t="s">
        <v>607</v>
      </c>
      <c r="BD14" s="110" t="s">
        <v>87</v>
      </c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5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29</v>
      </c>
      <c r="F17" s="36"/>
      <c r="G17" s="36"/>
      <c r="H17" s="36"/>
      <c r="I17" s="115" t="s">
        <v>30</v>
      </c>
      <c r="J17" s="105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5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36</v>
      </c>
      <c r="F23" s="36"/>
      <c r="G23" s="36"/>
      <c r="H23" s="36"/>
      <c r="I23" s="115" t="s">
        <v>30</v>
      </c>
      <c r="J23" s="105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30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41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2" t="s">
        <v>21</v>
      </c>
      <c r="F29" s="412"/>
      <c r="G29" s="412"/>
      <c r="H29" s="41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43</v>
      </c>
      <c r="E32" s="36"/>
      <c r="F32" s="36"/>
      <c r="G32" s="36"/>
      <c r="H32" s="36"/>
      <c r="I32" s="36"/>
      <c r="J32" s="123">
        <f>ROUND(J97,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45</v>
      </c>
      <c r="G34" s="36"/>
      <c r="H34" s="36"/>
      <c r="I34" s="124" t="s">
        <v>44</v>
      </c>
      <c r="J34" s="124" t="s">
        <v>46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47</v>
      </c>
      <c r="E35" s="115" t="s">
        <v>48</v>
      </c>
      <c r="F35" s="126">
        <f>ROUND((SUM(BE97:BE449)),  2)</f>
        <v>0</v>
      </c>
      <c r="G35" s="36"/>
      <c r="H35" s="36"/>
      <c r="I35" s="127">
        <v>0.21</v>
      </c>
      <c r="J35" s="126">
        <f>ROUND(((SUM(BE97:BE449))*I35),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49</v>
      </c>
      <c r="F36" s="126">
        <f>ROUND((SUM(BF97:BF449)),  2)</f>
        <v>0</v>
      </c>
      <c r="G36" s="36"/>
      <c r="H36" s="36"/>
      <c r="I36" s="127">
        <v>0.15</v>
      </c>
      <c r="J36" s="126">
        <f>ROUND(((SUM(BF97:BF449))*I36),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50</v>
      </c>
      <c r="F37" s="126">
        <f>ROUND((SUM(BG97:BG449)),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51</v>
      </c>
      <c r="F38" s="126">
        <f>ROUND((SUM(BH97:BH449)),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52</v>
      </c>
      <c r="F39" s="126">
        <f>ROUND((SUM(BI97:BI449)),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53</v>
      </c>
      <c r="E41" s="130"/>
      <c r="F41" s="130"/>
      <c r="G41" s="131" t="s">
        <v>54</v>
      </c>
      <c r="H41" s="132" t="s">
        <v>55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155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Výstavba vodních nádrží MVN3 a MVN4 v k. ú. Bedřichov u Horní Stropnice</v>
      </c>
      <c r="F50" s="414"/>
      <c r="G50" s="414"/>
      <c r="H50" s="414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151</v>
      </c>
      <c r="F52" s="415"/>
      <c r="G52" s="415"/>
      <c r="H52" s="41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152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7" t="str">
        <f>E11</f>
        <v>SO 10.3 - SDRUŽENÝ OBJEKT</v>
      </c>
      <c r="F54" s="415"/>
      <c r="G54" s="415"/>
      <c r="H54" s="415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ppč. 634</v>
      </c>
      <c r="G56" s="38"/>
      <c r="H56" s="38"/>
      <c r="I56" s="31" t="s">
        <v>24</v>
      </c>
      <c r="J56" s="61" t="str">
        <f>IF(J14="","",J14)</f>
        <v>6. 4. 2021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>SPÚ, KPÚ pro Jihočeský kraj</v>
      </c>
      <c r="G58" s="38"/>
      <c r="H58" s="38"/>
      <c r="I58" s="31" t="s">
        <v>34</v>
      </c>
      <c r="J58" s="34" t="str">
        <f>E23</f>
        <v>VODOPLAN s.r.o.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156</v>
      </c>
      <c r="D61" s="140"/>
      <c r="E61" s="140"/>
      <c r="F61" s="140"/>
      <c r="G61" s="140"/>
      <c r="H61" s="140"/>
      <c r="I61" s="140"/>
      <c r="J61" s="141" t="s">
        <v>157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75</v>
      </c>
      <c r="D63" s="38"/>
      <c r="E63" s="38"/>
      <c r="F63" s="38"/>
      <c r="G63" s="38"/>
      <c r="H63" s="38"/>
      <c r="I63" s="38"/>
      <c r="J63" s="79">
        <f>J97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158</v>
      </c>
    </row>
    <row r="64" spans="1:47" s="9" customFormat="1" ht="24.95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J98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160</v>
      </c>
      <c r="E65" s="151"/>
      <c r="F65" s="151"/>
      <c r="G65" s="151"/>
      <c r="H65" s="151"/>
      <c r="I65" s="151"/>
      <c r="J65" s="152">
        <f>J99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608</v>
      </c>
      <c r="E66" s="151"/>
      <c r="F66" s="151"/>
      <c r="G66" s="151"/>
      <c r="H66" s="151"/>
      <c r="I66" s="151"/>
      <c r="J66" s="152">
        <f>J187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609</v>
      </c>
      <c r="E67" s="151"/>
      <c r="F67" s="151"/>
      <c r="G67" s="151"/>
      <c r="H67" s="151"/>
      <c r="I67" s="151"/>
      <c r="J67" s="152">
        <f>J200</f>
        <v>0</v>
      </c>
      <c r="K67" s="99"/>
      <c r="L67" s="153"/>
    </row>
    <row r="68" spans="1:31" s="10" customFormat="1" ht="19.899999999999999" customHeight="1">
      <c r="B68" s="149"/>
      <c r="C68" s="99"/>
      <c r="D68" s="150" t="s">
        <v>390</v>
      </c>
      <c r="E68" s="151"/>
      <c r="F68" s="151"/>
      <c r="G68" s="151"/>
      <c r="H68" s="151"/>
      <c r="I68" s="151"/>
      <c r="J68" s="152">
        <f>J266</f>
        <v>0</v>
      </c>
      <c r="K68" s="99"/>
      <c r="L68" s="153"/>
    </row>
    <row r="69" spans="1:31" s="10" customFormat="1" ht="19.899999999999999" customHeight="1">
      <c r="B69" s="149"/>
      <c r="C69" s="99"/>
      <c r="D69" s="150" t="s">
        <v>610</v>
      </c>
      <c r="E69" s="151"/>
      <c r="F69" s="151"/>
      <c r="G69" s="151"/>
      <c r="H69" s="151"/>
      <c r="I69" s="151"/>
      <c r="J69" s="152">
        <f>J294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611</v>
      </c>
      <c r="E70" s="151"/>
      <c r="F70" s="151"/>
      <c r="G70" s="151"/>
      <c r="H70" s="151"/>
      <c r="I70" s="151"/>
      <c r="J70" s="152">
        <f>J299</f>
        <v>0</v>
      </c>
      <c r="K70" s="99"/>
      <c r="L70" s="153"/>
    </row>
    <row r="71" spans="1:31" s="10" customFormat="1" ht="19.899999999999999" customHeight="1">
      <c r="B71" s="149"/>
      <c r="C71" s="99"/>
      <c r="D71" s="150" t="s">
        <v>612</v>
      </c>
      <c r="E71" s="151"/>
      <c r="F71" s="151"/>
      <c r="G71" s="151"/>
      <c r="H71" s="151"/>
      <c r="I71" s="151"/>
      <c r="J71" s="152">
        <f>J304</f>
        <v>0</v>
      </c>
      <c r="K71" s="99"/>
      <c r="L71" s="153"/>
    </row>
    <row r="72" spans="1:31" s="10" customFormat="1" ht="19.899999999999999" customHeight="1">
      <c r="B72" s="149"/>
      <c r="C72" s="99"/>
      <c r="D72" s="150" t="s">
        <v>392</v>
      </c>
      <c r="E72" s="151"/>
      <c r="F72" s="151"/>
      <c r="G72" s="151"/>
      <c r="H72" s="151"/>
      <c r="I72" s="151"/>
      <c r="J72" s="152">
        <f>J328</f>
        <v>0</v>
      </c>
      <c r="K72" s="99"/>
      <c r="L72" s="153"/>
    </row>
    <row r="73" spans="1:31" s="9" customFormat="1" ht="24.95" customHeight="1">
      <c r="B73" s="143"/>
      <c r="C73" s="144"/>
      <c r="D73" s="145" t="s">
        <v>613</v>
      </c>
      <c r="E73" s="146"/>
      <c r="F73" s="146"/>
      <c r="G73" s="146"/>
      <c r="H73" s="146"/>
      <c r="I73" s="146"/>
      <c r="J73" s="147">
        <f>J331</f>
        <v>0</v>
      </c>
      <c r="K73" s="144"/>
      <c r="L73" s="148"/>
    </row>
    <row r="74" spans="1:31" s="10" customFormat="1" ht="19.899999999999999" customHeight="1">
      <c r="B74" s="149"/>
      <c r="C74" s="99"/>
      <c r="D74" s="150" t="s">
        <v>614</v>
      </c>
      <c r="E74" s="151"/>
      <c r="F74" s="151"/>
      <c r="G74" s="151"/>
      <c r="H74" s="151"/>
      <c r="I74" s="151"/>
      <c r="J74" s="152">
        <f>J332</f>
        <v>0</v>
      </c>
      <c r="K74" s="99"/>
      <c r="L74" s="153"/>
    </row>
    <row r="75" spans="1:31" s="10" customFormat="1" ht="19.899999999999999" customHeight="1">
      <c r="B75" s="149"/>
      <c r="C75" s="99"/>
      <c r="D75" s="150" t="s">
        <v>615</v>
      </c>
      <c r="E75" s="151"/>
      <c r="F75" s="151"/>
      <c r="G75" s="151"/>
      <c r="H75" s="151"/>
      <c r="I75" s="151"/>
      <c r="J75" s="152">
        <f>J337</f>
        <v>0</v>
      </c>
      <c r="K75" s="99"/>
      <c r="L75" s="153"/>
    </row>
    <row r="76" spans="1:31" s="2" customFormat="1" ht="21.7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5" t="s">
        <v>161</v>
      </c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413" t="str">
        <f>E7</f>
        <v>Výstavba vodních nádrží MVN3 a MVN4 v k. ú. Bedřichov u Horní Stropnice</v>
      </c>
      <c r="F85" s="414"/>
      <c r="G85" s="414"/>
      <c r="H85" s="414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3"/>
      <c r="C86" s="31" t="s">
        <v>150</v>
      </c>
      <c r="D86" s="24"/>
      <c r="E86" s="24"/>
      <c r="F86" s="24"/>
      <c r="G86" s="24"/>
      <c r="H86" s="24"/>
      <c r="I86" s="24"/>
      <c r="J86" s="24"/>
      <c r="K86" s="24"/>
      <c r="L86" s="22"/>
    </row>
    <row r="87" spans="1:31" s="2" customFormat="1" ht="16.5" customHeight="1">
      <c r="A87" s="36"/>
      <c r="B87" s="37"/>
      <c r="C87" s="38"/>
      <c r="D87" s="38"/>
      <c r="E87" s="413" t="s">
        <v>151</v>
      </c>
      <c r="F87" s="415"/>
      <c r="G87" s="415"/>
      <c r="H87" s="415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152</v>
      </c>
      <c r="D88" s="38"/>
      <c r="E88" s="38"/>
      <c r="F88" s="38"/>
      <c r="G88" s="38"/>
      <c r="H88" s="38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67" t="str">
        <f>E11</f>
        <v>SO 10.3 - SDRUŽENÝ OBJEKT</v>
      </c>
      <c r="F89" s="415"/>
      <c r="G89" s="415"/>
      <c r="H89" s="415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22</v>
      </c>
      <c r="D91" s="38"/>
      <c r="E91" s="38"/>
      <c r="F91" s="29" t="str">
        <f>F14</f>
        <v>ppč. 634</v>
      </c>
      <c r="G91" s="38"/>
      <c r="H91" s="38"/>
      <c r="I91" s="31" t="s">
        <v>24</v>
      </c>
      <c r="J91" s="61" t="str">
        <f>IF(J14="","",J14)</f>
        <v>6. 4. 2021</v>
      </c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1" t="s">
        <v>26</v>
      </c>
      <c r="D93" s="38"/>
      <c r="E93" s="38"/>
      <c r="F93" s="29" t="str">
        <f>E17</f>
        <v>SPÚ, KPÚ pro Jihočeský kraj</v>
      </c>
      <c r="G93" s="38"/>
      <c r="H93" s="38"/>
      <c r="I93" s="31" t="s">
        <v>34</v>
      </c>
      <c r="J93" s="34" t="str">
        <f>E23</f>
        <v>VODOPLAN s.r.o.</v>
      </c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32</v>
      </c>
      <c r="D94" s="38"/>
      <c r="E94" s="38"/>
      <c r="F94" s="29" t="str">
        <f>IF(E20="","",E20)</f>
        <v>Vyplň údaj</v>
      </c>
      <c r="G94" s="38"/>
      <c r="H94" s="38"/>
      <c r="I94" s="31" t="s">
        <v>39</v>
      </c>
      <c r="J94" s="34" t="str">
        <f>E26</f>
        <v xml:space="preserve"> </v>
      </c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>
      <c r="A96" s="154"/>
      <c r="B96" s="155"/>
      <c r="C96" s="156" t="s">
        <v>162</v>
      </c>
      <c r="D96" s="157" t="s">
        <v>62</v>
      </c>
      <c r="E96" s="157" t="s">
        <v>58</v>
      </c>
      <c r="F96" s="157" t="s">
        <v>59</v>
      </c>
      <c r="G96" s="157" t="s">
        <v>163</v>
      </c>
      <c r="H96" s="157" t="s">
        <v>164</v>
      </c>
      <c r="I96" s="157" t="s">
        <v>165</v>
      </c>
      <c r="J96" s="157" t="s">
        <v>157</v>
      </c>
      <c r="K96" s="158" t="s">
        <v>166</v>
      </c>
      <c r="L96" s="159"/>
      <c r="M96" s="70" t="s">
        <v>21</v>
      </c>
      <c r="N96" s="71" t="s">
        <v>47</v>
      </c>
      <c r="O96" s="71" t="s">
        <v>167</v>
      </c>
      <c r="P96" s="71" t="s">
        <v>168</v>
      </c>
      <c r="Q96" s="71" t="s">
        <v>169</v>
      </c>
      <c r="R96" s="71" t="s">
        <v>170</v>
      </c>
      <c r="S96" s="71" t="s">
        <v>171</v>
      </c>
      <c r="T96" s="72" t="s">
        <v>172</v>
      </c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</row>
    <row r="97" spans="1:65" s="2" customFormat="1" ht="22.9" customHeight="1">
      <c r="A97" s="36"/>
      <c r="B97" s="37"/>
      <c r="C97" s="77" t="s">
        <v>173</v>
      </c>
      <c r="D97" s="38"/>
      <c r="E97" s="38"/>
      <c r="F97" s="38"/>
      <c r="G97" s="38"/>
      <c r="H97" s="38"/>
      <c r="I97" s="38"/>
      <c r="J97" s="160">
        <f>BK97</f>
        <v>0</v>
      </c>
      <c r="K97" s="38"/>
      <c r="L97" s="41"/>
      <c r="M97" s="73"/>
      <c r="N97" s="161"/>
      <c r="O97" s="74"/>
      <c r="P97" s="162">
        <f>P98+P331</f>
        <v>0</v>
      </c>
      <c r="Q97" s="74"/>
      <c r="R97" s="162">
        <f>R98+R331</f>
        <v>92.073665220000009</v>
      </c>
      <c r="S97" s="74"/>
      <c r="T97" s="163">
        <f>T98+T331</f>
        <v>1.0999999999999999E-2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76</v>
      </c>
      <c r="AU97" s="19" t="s">
        <v>158</v>
      </c>
      <c r="BK97" s="164">
        <f>BK98+BK331</f>
        <v>0</v>
      </c>
    </row>
    <row r="98" spans="1:65" s="12" customFormat="1" ht="25.9" customHeight="1">
      <c r="B98" s="165"/>
      <c r="C98" s="166"/>
      <c r="D98" s="167" t="s">
        <v>76</v>
      </c>
      <c r="E98" s="168" t="s">
        <v>174</v>
      </c>
      <c r="F98" s="168" t="s">
        <v>175</v>
      </c>
      <c r="G98" s="166"/>
      <c r="H98" s="166"/>
      <c r="I98" s="169"/>
      <c r="J98" s="170">
        <f>BK98</f>
        <v>0</v>
      </c>
      <c r="K98" s="166"/>
      <c r="L98" s="171"/>
      <c r="M98" s="172"/>
      <c r="N98" s="173"/>
      <c r="O98" s="173"/>
      <c r="P98" s="174">
        <f>P99+P187+P200+P266+P294+P299+P304+P328</f>
        <v>0</v>
      </c>
      <c r="Q98" s="173"/>
      <c r="R98" s="174">
        <f>R99+R187+R200+R266+R294+R299+R304+R328</f>
        <v>91.036551860000003</v>
      </c>
      <c r="S98" s="173"/>
      <c r="T98" s="175">
        <f>T99+T187+T200+T266+T294+T299+T304+T328</f>
        <v>1.0999999999999999E-2</v>
      </c>
      <c r="AR98" s="176" t="s">
        <v>84</v>
      </c>
      <c r="AT98" s="177" t="s">
        <v>76</v>
      </c>
      <c r="AU98" s="177" t="s">
        <v>77</v>
      </c>
      <c r="AY98" s="176" t="s">
        <v>176</v>
      </c>
      <c r="BK98" s="178">
        <f>BK99+BK187+BK200+BK266+BK294+BK299+BK304+BK328</f>
        <v>0</v>
      </c>
    </row>
    <row r="99" spans="1:65" s="12" customFormat="1" ht="22.9" customHeight="1">
      <c r="B99" s="165"/>
      <c r="C99" s="166"/>
      <c r="D99" s="167" t="s">
        <v>76</v>
      </c>
      <c r="E99" s="179" t="s">
        <v>84</v>
      </c>
      <c r="F99" s="179" t="s">
        <v>177</v>
      </c>
      <c r="G99" s="166"/>
      <c r="H99" s="166"/>
      <c r="I99" s="169"/>
      <c r="J99" s="180">
        <f>BK99</f>
        <v>0</v>
      </c>
      <c r="K99" s="166"/>
      <c r="L99" s="171"/>
      <c r="M99" s="172"/>
      <c r="N99" s="173"/>
      <c r="O99" s="173"/>
      <c r="P99" s="174">
        <f>SUM(P100:P186)</f>
        <v>0</v>
      </c>
      <c r="Q99" s="173"/>
      <c r="R99" s="174">
        <f>SUM(R100:R186)</f>
        <v>42.652799999999999</v>
      </c>
      <c r="S99" s="173"/>
      <c r="T99" s="175">
        <f>SUM(T100:T186)</f>
        <v>0</v>
      </c>
      <c r="AR99" s="176" t="s">
        <v>84</v>
      </c>
      <c r="AT99" s="177" t="s">
        <v>76</v>
      </c>
      <c r="AU99" s="177" t="s">
        <v>84</v>
      </c>
      <c r="AY99" s="176" t="s">
        <v>176</v>
      </c>
      <c r="BK99" s="178">
        <f>SUM(BK100:BK186)</f>
        <v>0</v>
      </c>
    </row>
    <row r="100" spans="1:65" s="2" customFormat="1" ht="16.5" customHeight="1">
      <c r="A100" s="36"/>
      <c r="B100" s="37"/>
      <c r="C100" s="181" t="s">
        <v>84</v>
      </c>
      <c r="D100" s="181" t="s">
        <v>178</v>
      </c>
      <c r="E100" s="182" t="s">
        <v>616</v>
      </c>
      <c r="F100" s="183" t="s">
        <v>617</v>
      </c>
      <c r="G100" s="184" t="s">
        <v>294</v>
      </c>
      <c r="H100" s="185">
        <v>30</v>
      </c>
      <c r="I100" s="186"/>
      <c r="J100" s="187">
        <f>ROUND(I100*H100,2)</f>
        <v>0</v>
      </c>
      <c r="K100" s="183" t="s">
        <v>181</v>
      </c>
      <c r="L100" s="41"/>
      <c r="M100" s="188" t="s">
        <v>21</v>
      </c>
      <c r="N100" s="189" t="s">
        <v>48</v>
      </c>
      <c r="O100" s="66"/>
      <c r="P100" s="190">
        <f>O100*H100</f>
        <v>0</v>
      </c>
      <c r="Q100" s="190">
        <v>2.1930000000000002E-2</v>
      </c>
      <c r="R100" s="190">
        <f>Q100*H100</f>
        <v>0.65790000000000004</v>
      </c>
      <c r="S100" s="190">
        <v>0</v>
      </c>
      <c r="T100" s="19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182</v>
      </c>
      <c r="AT100" s="192" t="s">
        <v>178</v>
      </c>
      <c r="AU100" s="192" t="s">
        <v>87</v>
      </c>
      <c r="AY100" s="19" t="s">
        <v>176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9" t="s">
        <v>84</v>
      </c>
      <c r="BK100" s="193">
        <f>ROUND(I100*H100,2)</f>
        <v>0</v>
      </c>
      <c r="BL100" s="19" t="s">
        <v>182</v>
      </c>
      <c r="BM100" s="192" t="s">
        <v>618</v>
      </c>
    </row>
    <row r="101" spans="1:65" s="2" customFormat="1" ht="11.25">
      <c r="A101" s="36"/>
      <c r="B101" s="37"/>
      <c r="C101" s="38"/>
      <c r="D101" s="194" t="s">
        <v>184</v>
      </c>
      <c r="E101" s="38"/>
      <c r="F101" s="195" t="s">
        <v>619</v>
      </c>
      <c r="G101" s="38"/>
      <c r="H101" s="38"/>
      <c r="I101" s="196"/>
      <c r="J101" s="38"/>
      <c r="K101" s="38"/>
      <c r="L101" s="41"/>
      <c r="M101" s="197"/>
      <c r="N101" s="198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184</v>
      </c>
      <c r="AU101" s="19" t="s">
        <v>87</v>
      </c>
    </row>
    <row r="102" spans="1:65" s="13" customFormat="1" ht="11.25">
      <c r="B102" s="199"/>
      <c r="C102" s="200"/>
      <c r="D102" s="201" t="s">
        <v>186</v>
      </c>
      <c r="E102" s="202" t="s">
        <v>21</v>
      </c>
      <c r="F102" s="203" t="s">
        <v>620</v>
      </c>
      <c r="G102" s="200"/>
      <c r="H102" s="202" t="s">
        <v>21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186</v>
      </c>
      <c r="AU102" s="209" t="s">
        <v>87</v>
      </c>
      <c r="AV102" s="13" t="s">
        <v>84</v>
      </c>
      <c r="AW102" s="13" t="s">
        <v>38</v>
      </c>
      <c r="AX102" s="13" t="s">
        <v>77</v>
      </c>
      <c r="AY102" s="209" t="s">
        <v>176</v>
      </c>
    </row>
    <row r="103" spans="1:65" s="13" customFormat="1" ht="11.25">
      <c r="B103" s="199"/>
      <c r="C103" s="200"/>
      <c r="D103" s="201" t="s">
        <v>186</v>
      </c>
      <c r="E103" s="202" t="s">
        <v>21</v>
      </c>
      <c r="F103" s="203" t="s">
        <v>621</v>
      </c>
      <c r="G103" s="200"/>
      <c r="H103" s="202" t="s">
        <v>21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186</v>
      </c>
      <c r="AU103" s="209" t="s">
        <v>87</v>
      </c>
      <c r="AV103" s="13" t="s">
        <v>84</v>
      </c>
      <c r="AW103" s="13" t="s">
        <v>38</v>
      </c>
      <c r="AX103" s="13" t="s">
        <v>77</v>
      </c>
      <c r="AY103" s="209" t="s">
        <v>176</v>
      </c>
    </row>
    <row r="104" spans="1:65" s="14" customFormat="1" ht="11.25">
      <c r="B104" s="210"/>
      <c r="C104" s="211"/>
      <c r="D104" s="201" t="s">
        <v>186</v>
      </c>
      <c r="E104" s="212" t="s">
        <v>21</v>
      </c>
      <c r="F104" s="213" t="s">
        <v>622</v>
      </c>
      <c r="G104" s="211"/>
      <c r="H104" s="214">
        <v>30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186</v>
      </c>
      <c r="AU104" s="220" t="s">
        <v>87</v>
      </c>
      <c r="AV104" s="14" t="s">
        <v>87</v>
      </c>
      <c r="AW104" s="14" t="s">
        <v>38</v>
      </c>
      <c r="AX104" s="14" t="s">
        <v>77</v>
      </c>
      <c r="AY104" s="220" t="s">
        <v>176</v>
      </c>
    </row>
    <row r="105" spans="1:65" s="15" customFormat="1" ht="11.25">
      <c r="B105" s="221"/>
      <c r="C105" s="222"/>
      <c r="D105" s="201" t="s">
        <v>186</v>
      </c>
      <c r="E105" s="223" t="s">
        <v>21</v>
      </c>
      <c r="F105" s="224" t="s">
        <v>188</v>
      </c>
      <c r="G105" s="222"/>
      <c r="H105" s="225">
        <v>30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186</v>
      </c>
      <c r="AU105" s="231" t="s">
        <v>87</v>
      </c>
      <c r="AV105" s="15" t="s">
        <v>182</v>
      </c>
      <c r="AW105" s="15" t="s">
        <v>38</v>
      </c>
      <c r="AX105" s="15" t="s">
        <v>84</v>
      </c>
      <c r="AY105" s="231" t="s">
        <v>176</v>
      </c>
    </row>
    <row r="106" spans="1:65" s="2" customFormat="1" ht="16.5" customHeight="1">
      <c r="A106" s="36"/>
      <c r="B106" s="37"/>
      <c r="C106" s="181" t="s">
        <v>87</v>
      </c>
      <c r="D106" s="181" t="s">
        <v>178</v>
      </c>
      <c r="E106" s="182" t="s">
        <v>623</v>
      </c>
      <c r="F106" s="183" t="s">
        <v>624</v>
      </c>
      <c r="G106" s="184" t="s">
        <v>625</v>
      </c>
      <c r="H106" s="185">
        <v>150</v>
      </c>
      <c r="I106" s="186"/>
      <c r="J106" s="187">
        <f>ROUND(I106*H106,2)</f>
        <v>0</v>
      </c>
      <c r="K106" s="183" t="s">
        <v>181</v>
      </c>
      <c r="L106" s="41"/>
      <c r="M106" s="188" t="s">
        <v>21</v>
      </c>
      <c r="N106" s="189" t="s">
        <v>48</v>
      </c>
      <c r="O106" s="66"/>
      <c r="P106" s="190">
        <f>O106*H106</f>
        <v>0</v>
      </c>
      <c r="Q106" s="190">
        <v>3.0000000000000001E-5</v>
      </c>
      <c r="R106" s="190">
        <f>Q106*H106</f>
        <v>4.5000000000000005E-3</v>
      </c>
      <c r="S106" s="190">
        <v>0</v>
      </c>
      <c r="T106" s="19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2" t="s">
        <v>182</v>
      </c>
      <c r="AT106" s="192" t="s">
        <v>178</v>
      </c>
      <c r="AU106" s="192" t="s">
        <v>87</v>
      </c>
      <c r="AY106" s="19" t="s">
        <v>176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9" t="s">
        <v>84</v>
      </c>
      <c r="BK106" s="193">
        <f>ROUND(I106*H106,2)</f>
        <v>0</v>
      </c>
      <c r="BL106" s="19" t="s">
        <v>182</v>
      </c>
      <c r="BM106" s="192" t="s">
        <v>626</v>
      </c>
    </row>
    <row r="107" spans="1:65" s="2" customFormat="1" ht="11.25">
      <c r="A107" s="36"/>
      <c r="B107" s="37"/>
      <c r="C107" s="38"/>
      <c r="D107" s="194" t="s">
        <v>184</v>
      </c>
      <c r="E107" s="38"/>
      <c r="F107" s="195" t="s">
        <v>627</v>
      </c>
      <c r="G107" s="38"/>
      <c r="H107" s="38"/>
      <c r="I107" s="196"/>
      <c r="J107" s="38"/>
      <c r="K107" s="38"/>
      <c r="L107" s="41"/>
      <c r="M107" s="197"/>
      <c r="N107" s="198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184</v>
      </c>
      <c r="AU107" s="19" t="s">
        <v>87</v>
      </c>
    </row>
    <row r="108" spans="1:65" s="13" customFormat="1" ht="11.25">
      <c r="B108" s="199"/>
      <c r="C108" s="200"/>
      <c r="D108" s="201" t="s">
        <v>186</v>
      </c>
      <c r="E108" s="202" t="s">
        <v>21</v>
      </c>
      <c r="F108" s="203" t="s">
        <v>628</v>
      </c>
      <c r="G108" s="200"/>
      <c r="H108" s="202" t="s">
        <v>21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186</v>
      </c>
      <c r="AU108" s="209" t="s">
        <v>87</v>
      </c>
      <c r="AV108" s="13" t="s">
        <v>84</v>
      </c>
      <c r="AW108" s="13" t="s">
        <v>38</v>
      </c>
      <c r="AX108" s="13" t="s">
        <v>77</v>
      </c>
      <c r="AY108" s="209" t="s">
        <v>176</v>
      </c>
    </row>
    <row r="109" spans="1:65" s="14" customFormat="1" ht="11.25">
      <c r="B109" s="210"/>
      <c r="C109" s="211"/>
      <c r="D109" s="201" t="s">
        <v>186</v>
      </c>
      <c r="E109" s="212" t="s">
        <v>21</v>
      </c>
      <c r="F109" s="213" t="s">
        <v>629</v>
      </c>
      <c r="G109" s="211"/>
      <c r="H109" s="214">
        <v>150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186</v>
      </c>
      <c r="AU109" s="220" t="s">
        <v>87</v>
      </c>
      <c r="AV109" s="14" t="s">
        <v>87</v>
      </c>
      <c r="AW109" s="14" t="s">
        <v>38</v>
      </c>
      <c r="AX109" s="14" t="s">
        <v>77</v>
      </c>
      <c r="AY109" s="220" t="s">
        <v>176</v>
      </c>
    </row>
    <row r="110" spans="1:65" s="15" customFormat="1" ht="11.25">
      <c r="B110" s="221"/>
      <c r="C110" s="222"/>
      <c r="D110" s="201" t="s">
        <v>186</v>
      </c>
      <c r="E110" s="223" t="s">
        <v>21</v>
      </c>
      <c r="F110" s="224" t="s">
        <v>188</v>
      </c>
      <c r="G110" s="222"/>
      <c r="H110" s="225">
        <v>150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186</v>
      </c>
      <c r="AU110" s="231" t="s">
        <v>87</v>
      </c>
      <c r="AV110" s="15" t="s">
        <v>182</v>
      </c>
      <c r="AW110" s="15" t="s">
        <v>38</v>
      </c>
      <c r="AX110" s="15" t="s">
        <v>84</v>
      </c>
      <c r="AY110" s="231" t="s">
        <v>176</v>
      </c>
    </row>
    <row r="111" spans="1:65" s="2" customFormat="1" ht="24.2" customHeight="1">
      <c r="A111" s="36"/>
      <c r="B111" s="37"/>
      <c r="C111" s="181" t="s">
        <v>195</v>
      </c>
      <c r="D111" s="181" t="s">
        <v>178</v>
      </c>
      <c r="E111" s="182" t="s">
        <v>630</v>
      </c>
      <c r="F111" s="183" t="s">
        <v>631</v>
      </c>
      <c r="G111" s="184" t="s">
        <v>632</v>
      </c>
      <c r="H111" s="185">
        <v>15</v>
      </c>
      <c r="I111" s="186"/>
      <c r="J111" s="187">
        <f>ROUND(I111*H111,2)</f>
        <v>0</v>
      </c>
      <c r="K111" s="183" t="s">
        <v>181</v>
      </c>
      <c r="L111" s="41"/>
      <c r="M111" s="188" t="s">
        <v>21</v>
      </c>
      <c r="N111" s="189" t="s">
        <v>48</v>
      </c>
      <c r="O111" s="66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182</v>
      </c>
      <c r="AT111" s="192" t="s">
        <v>178</v>
      </c>
      <c r="AU111" s="192" t="s">
        <v>87</v>
      </c>
      <c r="AY111" s="19" t="s">
        <v>176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9" t="s">
        <v>84</v>
      </c>
      <c r="BK111" s="193">
        <f>ROUND(I111*H111,2)</f>
        <v>0</v>
      </c>
      <c r="BL111" s="19" t="s">
        <v>182</v>
      </c>
      <c r="BM111" s="192" t="s">
        <v>633</v>
      </c>
    </row>
    <row r="112" spans="1:65" s="2" customFormat="1" ht="11.25">
      <c r="A112" s="36"/>
      <c r="B112" s="37"/>
      <c r="C112" s="38"/>
      <c r="D112" s="194" t="s">
        <v>184</v>
      </c>
      <c r="E112" s="38"/>
      <c r="F112" s="195" t="s">
        <v>634</v>
      </c>
      <c r="G112" s="38"/>
      <c r="H112" s="38"/>
      <c r="I112" s="196"/>
      <c r="J112" s="38"/>
      <c r="K112" s="38"/>
      <c r="L112" s="41"/>
      <c r="M112" s="197"/>
      <c r="N112" s="198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184</v>
      </c>
      <c r="AU112" s="19" t="s">
        <v>87</v>
      </c>
    </row>
    <row r="113" spans="1:65" s="13" customFormat="1" ht="11.25">
      <c r="B113" s="199"/>
      <c r="C113" s="200"/>
      <c r="D113" s="201" t="s">
        <v>186</v>
      </c>
      <c r="E113" s="202" t="s">
        <v>21</v>
      </c>
      <c r="F113" s="203" t="s">
        <v>635</v>
      </c>
      <c r="G113" s="200"/>
      <c r="H113" s="202" t="s">
        <v>21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186</v>
      </c>
      <c r="AU113" s="209" t="s">
        <v>87</v>
      </c>
      <c r="AV113" s="13" t="s">
        <v>84</v>
      </c>
      <c r="AW113" s="13" t="s">
        <v>38</v>
      </c>
      <c r="AX113" s="13" t="s">
        <v>77</v>
      </c>
      <c r="AY113" s="209" t="s">
        <v>176</v>
      </c>
    </row>
    <row r="114" spans="1:65" s="14" customFormat="1" ht="11.25">
      <c r="B114" s="210"/>
      <c r="C114" s="211"/>
      <c r="D114" s="201" t="s">
        <v>186</v>
      </c>
      <c r="E114" s="212" t="s">
        <v>21</v>
      </c>
      <c r="F114" s="213" t="s">
        <v>8</v>
      </c>
      <c r="G114" s="211"/>
      <c r="H114" s="214">
        <v>15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186</v>
      </c>
      <c r="AU114" s="220" t="s">
        <v>87</v>
      </c>
      <c r="AV114" s="14" t="s">
        <v>87</v>
      </c>
      <c r="AW114" s="14" t="s">
        <v>38</v>
      </c>
      <c r="AX114" s="14" t="s">
        <v>77</v>
      </c>
      <c r="AY114" s="220" t="s">
        <v>176</v>
      </c>
    </row>
    <row r="115" spans="1:65" s="15" customFormat="1" ht="11.25">
      <c r="B115" s="221"/>
      <c r="C115" s="222"/>
      <c r="D115" s="201" t="s">
        <v>186</v>
      </c>
      <c r="E115" s="223" t="s">
        <v>21</v>
      </c>
      <c r="F115" s="224" t="s">
        <v>188</v>
      </c>
      <c r="G115" s="222"/>
      <c r="H115" s="225">
        <v>15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186</v>
      </c>
      <c r="AU115" s="231" t="s">
        <v>87</v>
      </c>
      <c r="AV115" s="15" t="s">
        <v>182</v>
      </c>
      <c r="AW115" s="15" t="s">
        <v>38</v>
      </c>
      <c r="AX115" s="15" t="s">
        <v>84</v>
      </c>
      <c r="AY115" s="231" t="s">
        <v>176</v>
      </c>
    </row>
    <row r="116" spans="1:65" s="2" customFormat="1" ht="24.2" customHeight="1">
      <c r="A116" s="36"/>
      <c r="B116" s="37"/>
      <c r="C116" s="181" t="s">
        <v>182</v>
      </c>
      <c r="D116" s="181" t="s">
        <v>178</v>
      </c>
      <c r="E116" s="182" t="s">
        <v>636</v>
      </c>
      <c r="F116" s="183" t="s">
        <v>637</v>
      </c>
      <c r="G116" s="184" t="s">
        <v>298</v>
      </c>
      <c r="H116" s="185">
        <v>237.5</v>
      </c>
      <c r="I116" s="186"/>
      <c r="J116" s="187">
        <f>ROUND(I116*H116,2)</f>
        <v>0</v>
      </c>
      <c r="K116" s="183" t="s">
        <v>181</v>
      </c>
      <c r="L116" s="41"/>
      <c r="M116" s="188" t="s">
        <v>21</v>
      </c>
      <c r="N116" s="189" t="s">
        <v>48</v>
      </c>
      <c r="O116" s="66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182</v>
      </c>
      <c r="AT116" s="192" t="s">
        <v>178</v>
      </c>
      <c r="AU116" s="192" t="s">
        <v>87</v>
      </c>
      <c r="AY116" s="19" t="s">
        <v>176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" t="s">
        <v>84</v>
      </c>
      <c r="BK116" s="193">
        <f>ROUND(I116*H116,2)</f>
        <v>0</v>
      </c>
      <c r="BL116" s="19" t="s">
        <v>182</v>
      </c>
      <c r="BM116" s="192" t="s">
        <v>638</v>
      </c>
    </row>
    <row r="117" spans="1:65" s="2" customFormat="1" ht="11.25">
      <c r="A117" s="36"/>
      <c r="B117" s="37"/>
      <c r="C117" s="38"/>
      <c r="D117" s="194" t="s">
        <v>184</v>
      </c>
      <c r="E117" s="38"/>
      <c r="F117" s="195" t="s">
        <v>639</v>
      </c>
      <c r="G117" s="38"/>
      <c r="H117" s="38"/>
      <c r="I117" s="196"/>
      <c r="J117" s="38"/>
      <c r="K117" s="38"/>
      <c r="L117" s="41"/>
      <c r="M117" s="197"/>
      <c r="N117" s="198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184</v>
      </c>
      <c r="AU117" s="19" t="s">
        <v>87</v>
      </c>
    </row>
    <row r="118" spans="1:65" s="13" customFormat="1" ht="11.25">
      <c r="B118" s="199"/>
      <c r="C118" s="200"/>
      <c r="D118" s="201" t="s">
        <v>186</v>
      </c>
      <c r="E118" s="202" t="s">
        <v>21</v>
      </c>
      <c r="F118" s="203" t="s">
        <v>640</v>
      </c>
      <c r="G118" s="200"/>
      <c r="H118" s="202" t="s">
        <v>21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186</v>
      </c>
      <c r="AU118" s="209" t="s">
        <v>87</v>
      </c>
      <c r="AV118" s="13" t="s">
        <v>84</v>
      </c>
      <c r="AW118" s="13" t="s">
        <v>38</v>
      </c>
      <c r="AX118" s="13" t="s">
        <v>77</v>
      </c>
      <c r="AY118" s="209" t="s">
        <v>176</v>
      </c>
    </row>
    <row r="119" spans="1:65" s="14" customFormat="1" ht="11.25">
      <c r="B119" s="210"/>
      <c r="C119" s="211"/>
      <c r="D119" s="201" t="s">
        <v>186</v>
      </c>
      <c r="E119" s="212" t="s">
        <v>21</v>
      </c>
      <c r="F119" s="213" t="s">
        <v>641</v>
      </c>
      <c r="G119" s="211"/>
      <c r="H119" s="214">
        <v>231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186</v>
      </c>
      <c r="AU119" s="220" t="s">
        <v>87</v>
      </c>
      <c r="AV119" s="14" t="s">
        <v>87</v>
      </c>
      <c r="AW119" s="14" t="s">
        <v>38</v>
      </c>
      <c r="AX119" s="14" t="s">
        <v>77</v>
      </c>
      <c r="AY119" s="220" t="s">
        <v>176</v>
      </c>
    </row>
    <row r="120" spans="1:65" s="13" customFormat="1" ht="11.25">
      <c r="B120" s="199"/>
      <c r="C120" s="200"/>
      <c r="D120" s="201" t="s">
        <v>186</v>
      </c>
      <c r="E120" s="202" t="s">
        <v>21</v>
      </c>
      <c r="F120" s="203" t="s">
        <v>642</v>
      </c>
      <c r="G120" s="200"/>
      <c r="H120" s="202" t="s">
        <v>21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186</v>
      </c>
      <c r="AU120" s="209" t="s">
        <v>87</v>
      </c>
      <c r="AV120" s="13" t="s">
        <v>84</v>
      </c>
      <c r="AW120" s="13" t="s">
        <v>38</v>
      </c>
      <c r="AX120" s="13" t="s">
        <v>77</v>
      </c>
      <c r="AY120" s="209" t="s">
        <v>176</v>
      </c>
    </row>
    <row r="121" spans="1:65" s="14" customFormat="1" ht="11.25">
      <c r="B121" s="210"/>
      <c r="C121" s="211"/>
      <c r="D121" s="201" t="s">
        <v>186</v>
      </c>
      <c r="E121" s="212" t="s">
        <v>21</v>
      </c>
      <c r="F121" s="213" t="s">
        <v>643</v>
      </c>
      <c r="G121" s="211"/>
      <c r="H121" s="214">
        <v>6.5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186</v>
      </c>
      <c r="AU121" s="220" t="s">
        <v>87</v>
      </c>
      <c r="AV121" s="14" t="s">
        <v>87</v>
      </c>
      <c r="AW121" s="14" t="s">
        <v>38</v>
      </c>
      <c r="AX121" s="14" t="s">
        <v>77</v>
      </c>
      <c r="AY121" s="220" t="s">
        <v>176</v>
      </c>
    </row>
    <row r="122" spans="1:65" s="15" customFormat="1" ht="11.25">
      <c r="B122" s="221"/>
      <c r="C122" s="222"/>
      <c r="D122" s="201" t="s">
        <v>186</v>
      </c>
      <c r="E122" s="223" t="s">
        <v>586</v>
      </c>
      <c r="F122" s="224" t="s">
        <v>188</v>
      </c>
      <c r="G122" s="222"/>
      <c r="H122" s="225">
        <v>237.5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186</v>
      </c>
      <c r="AU122" s="231" t="s">
        <v>87</v>
      </c>
      <c r="AV122" s="15" t="s">
        <v>182</v>
      </c>
      <c r="AW122" s="15" t="s">
        <v>38</v>
      </c>
      <c r="AX122" s="15" t="s">
        <v>84</v>
      </c>
      <c r="AY122" s="231" t="s">
        <v>176</v>
      </c>
    </row>
    <row r="123" spans="1:65" s="2" customFormat="1" ht="16.5" customHeight="1">
      <c r="A123" s="36"/>
      <c r="B123" s="37"/>
      <c r="C123" s="181" t="s">
        <v>149</v>
      </c>
      <c r="D123" s="181" t="s">
        <v>178</v>
      </c>
      <c r="E123" s="182" t="s">
        <v>644</v>
      </c>
      <c r="F123" s="183" t="s">
        <v>645</v>
      </c>
      <c r="G123" s="184" t="s">
        <v>294</v>
      </c>
      <c r="H123" s="185">
        <v>28.8</v>
      </c>
      <c r="I123" s="186"/>
      <c r="J123" s="187">
        <f>ROUND(I123*H123,2)</f>
        <v>0</v>
      </c>
      <c r="K123" s="183" t="s">
        <v>21</v>
      </c>
      <c r="L123" s="41"/>
      <c r="M123" s="188" t="s">
        <v>21</v>
      </c>
      <c r="N123" s="189" t="s">
        <v>48</v>
      </c>
      <c r="O123" s="66"/>
      <c r="P123" s="190">
        <f>O123*H123</f>
        <v>0</v>
      </c>
      <c r="Q123" s="190">
        <v>1.458</v>
      </c>
      <c r="R123" s="190">
        <f>Q123*H123</f>
        <v>41.990400000000001</v>
      </c>
      <c r="S123" s="190">
        <v>0</v>
      </c>
      <c r="T123" s="19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182</v>
      </c>
      <c r="AT123" s="192" t="s">
        <v>178</v>
      </c>
      <c r="AU123" s="192" t="s">
        <v>87</v>
      </c>
      <c r="AY123" s="19" t="s">
        <v>176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" t="s">
        <v>84</v>
      </c>
      <c r="BK123" s="193">
        <f>ROUND(I123*H123,2)</f>
        <v>0</v>
      </c>
      <c r="BL123" s="19" t="s">
        <v>182</v>
      </c>
      <c r="BM123" s="192" t="s">
        <v>646</v>
      </c>
    </row>
    <row r="124" spans="1:65" s="13" customFormat="1" ht="11.25">
      <c r="B124" s="199"/>
      <c r="C124" s="200"/>
      <c r="D124" s="201" t="s">
        <v>186</v>
      </c>
      <c r="E124" s="202" t="s">
        <v>21</v>
      </c>
      <c r="F124" s="203" t="s">
        <v>647</v>
      </c>
      <c r="G124" s="200"/>
      <c r="H124" s="202" t="s">
        <v>21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186</v>
      </c>
      <c r="AU124" s="209" t="s">
        <v>87</v>
      </c>
      <c r="AV124" s="13" t="s">
        <v>84</v>
      </c>
      <c r="AW124" s="13" t="s">
        <v>38</v>
      </c>
      <c r="AX124" s="13" t="s">
        <v>77</v>
      </c>
      <c r="AY124" s="209" t="s">
        <v>176</v>
      </c>
    </row>
    <row r="125" spans="1:65" s="13" customFormat="1" ht="11.25">
      <c r="B125" s="199"/>
      <c r="C125" s="200"/>
      <c r="D125" s="201" t="s">
        <v>186</v>
      </c>
      <c r="E125" s="202" t="s">
        <v>21</v>
      </c>
      <c r="F125" s="203" t="s">
        <v>648</v>
      </c>
      <c r="G125" s="200"/>
      <c r="H125" s="202" t="s">
        <v>21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186</v>
      </c>
      <c r="AU125" s="209" t="s">
        <v>87</v>
      </c>
      <c r="AV125" s="13" t="s">
        <v>84</v>
      </c>
      <c r="AW125" s="13" t="s">
        <v>38</v>
      </c>
      <c r="AX125" s="13" t="s">
        <v>77</v>
      </c>
      <c r="AY125" s="209" t="s">
        <v>176</v>
      </c>
    </row>
    <row r="126" spans="1:65" s="13" customFormat="1" ht="11.25">
      <c r="B126" s="199"/>
      <c r="C126" s="200"/>
      <c r="D126" s="201" t="s">
        <v>186</v>
      </c>
      <c r="E126" s="202" t="s">
        <v>21</v>
      </c>
      <c r="F126" s="203" t="s">
        <v>649</v>
      </c>
      <c r="G126" s="200"/>
      <c r="H126" s="202" t="s">
        <v>21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186</v>
      </c>
      <c r="AU126" s="209" t="s">
        <v>87</v>
      </c>
      <c r="AV126" s="13" t="s">
        <v>84</v>
      </c>
      <c r="AW126" s="13" t="s">
        <v>38</v>
      </c>
      <c r="AX126" s="13" t="s">
        <v>77</v>
      </c>
      <c r="AY126" s="209" t="s">
        <v>176</v>
      </c>
    </row>
    <row r="127" spans="1:65" s="14" customFormat="1" ht="11.25">
      <c r="B127" s="210"/>
      <c r="C127" s="211"/>
      <c r="D127" s="201" t="s">
        <v>186</v>
      </c>
      <c r="E127" s="212" t="s">
        <v>21</v>
      </c>
      <c r="F127" s="213" t="s">
        <v>650</v>
      </c>
      <c r="G127" s="211"/>
      <c r="H127" s="214">
        <v>28.8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186</v>
      </c>
      <c r="AU127" s="220" t="s">
        <v>87</v>
      </c>
      <c r="AV127" s="14" t="s">
        <v>87</v>
      </c>
      <c r="AW127" s="14" t="s">
        <v>38</v>
      </c>
      <c r="AX127" s="14" t="s">
        <v>77</v>
      </c>
      <c r="AY127" s="220" t="s">
        <v>176</v>
      </c>
    </row>
    <row r="128" spans="1:65" s="15" customFormat="1" ht="11.25">
      <c r="B128" s="221"/>
      <c r="C128" s="222"/>
      <c r="D128" s="201" t="s">
        <v>186</v>
      </c>
      <c r="E128" s="223" t="s">
        <v>596</v>
      </c>
      <c r="F128" s="224" t="s">
        <v>188</v>
      </c>
      <c r="G128" s="222"/>
      <c r="H128" s="225">
        <v>28.8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186</v>
      </c>
      <c r="AU128" s="231" t="s">
        <v>87</v>
      </c>
      <c r="AV128" s="15" t="s">
        <v>182</v>
      </c>
      <c r="AW128" s="15" t="s">
        <v>38</v>
      </c>
      <c r="AX128" s="15" t="s">
        <v>84</v>
      </c>
      <c r="AY128" s="231" t="s">
        <v>176</v>
      </c>
    </row>
    <row r="129" spans="1:65" s="13" customFormat="1" ht="11.25">
      <c r="B129" s="199"/>
      <c r="C129" s="200"/>
      <c r="D129" s="201" t="s">
        <v>186</v>
      </c>
      <c r="E129" s="202" t="s">
        <v>21</v>
      </c>
      <c r="F129" s="203" t="s">
        <v>651</v>
      </c>
      <c r="G129" s="200"/>
      <c r="H129" s="202" t="s">
        <v>21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186</v>
      </c>
      <c r="AU129" s="209" t="s">
        <v>87</v>
      </c>
      <c r="AV129" s="13" t="s">
        <v>84</v>
      </c>
      <c r="AW129" s="13" t="s">
        <v>38</v>
      </c>
      <c r="AX129" s="13" t="s">
        <v>77</v>
      </c>
      <c r="AY129" s="209" t="s">
        <v>176</v>
      </c>
    </row>
    <row r="130" spans="1:65" s="14" customFormat="1" ht="11.25">
      <c r="B130" s="210"/>
      <c r="C130" s="211"/>
      <c r="D130" s="201" t="s">
        <v>186</v>
      </c>
      <c r="E130" s="212" t="s">
        <v>21</v>
      </c>
      <c r="F130" s="213" t="s">
        <v>601</v>
      </c>
      <c r="G130" s="211"/>
      <c r="H130" s="214">
        <v>32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186</v>
      </c>
      <c r="AU130" s="220" t="s">
        <v>87</v>
      </c>
      <c r="AV130" s="14" t="s">
        <v>87</v>
      </c>
      <c r="AW130" s="14" t="s">
        <v>38</v>
      </c>
      <c r="AX130" s="14" t="s">
        <v>77</v>
      </c>
      <c r="AY130" s="220" t="s">
        <v>176</v>
      </c>
    </row>
    <row r="131" spans="1:65" s="16" customFormat="1" ht="11.25">
      <c r="B131" s="235"/>
      <c r="C131" s="236"/>
      <c r="D131" s="201" t="s">
        <v>186</v>
      </c>
      <c r="E131" s="237" t="s">
        <v>599</v>
      </c>
      <c r="F131" s="238" t="s">
        <v>652</v>
      </c>
      <c r="G131" s="236"/>
      <c r="H131" s="239">
        <v>32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186</v>
      </c>
      <c r="AU131" s="245" t="s">
        <v>87</v>
      </c>
      <c r="AV131" s="16" t="s">
        <v>195</v>
      </c>
      <c r="AW131" s="16" t="s">
        <v>38</v>
      </c>
      <c r="AX131" s="16" t="s">
        <v>77</v>
      </c>
      <c r="AY131" s="245" t="s">
        <v>176</v>
      </c>
    </row>
    <row r="132" spans="1:65" s="14" customFormat="1" ht="11.25">
      <c r="B132" s="210"/>
      <c r="C132" s="211"/>
      <c r="D132" s="201" t="s">
        <v>186</v>
      </c>
      <c r="E132" s="212" t="s">
        <v>21</v>
      </c>
      <c r="F132" s="213" t="s">
        <v>601</v>
      </c>
      <c r="G132" s="211"/>
      <c r="H132" s="214">
        <v>32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186</v>
      </c>
      <c r="AU132" s="220" t="s">
        <v>87</v>
      </c>
      <c r="AV132" s="14" t="s">
        <v>87</v>
      </c>
      <c r="AW132" s="14" t="s">
        <v>38</v>
      </c>
      <c r="AX132" s="14" t="s">
        <v>77</v>
      </c>
      <c r="AY132" s="220" t="s">
        <v>176</v>
      </c>
    </row>
    <row r="133" spans="1:65" s="16" customFormat="1" ht="11.25">
      <c r="B133" s="235"/>
      <c r="C133" s="236"/>
      <c r="D133" s="201" t="s">
        <v>186</v>
      </c>
      <c r="E133" s="237" t="s">
        <v>602</v>
      </c>
      <c r="F133" s="238" t="s">
        <v>653</v>
      </c>
      <c r="G133" s="236"/>
      <c r="H133" s="239">
        <v>32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186</v>
      </c>
      <c r="AU133" s="245" t="s">
        <v>87</v>
      </c>
      <c r="AV133" s="16" t="s">
        <v>195</v>
      </c>
      <c r="AW133" s="16" t="s">
        <v>38</v>
      </c>
      <c r="AX133" s="16" t="s">
        <v>77</v>
      </c>
      <c r="AY133" s="245" t="s">
        <v>176</v>
      </c>
    </row>
    <row r="134" spans="1:65" s="14" customFormat="1" ht="11.25">
      <c r="B134" s="210"/>
      <c r="C134" s="211"/>
      <c r="D134" s="201" t="s">
        <v>186</v>
      </c>
      <c r="E134" s="212" t="s">
        <v>21</v>
      </c>
      <c r="F134" s="213" t="s">
        <v>654</v>
      </c>
      <c r="G134" s="211"/>
      <c r="H134" s="214">
        <v>8000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186</v>
      </c>
      <c r="AU134" s="220" t="s">
        <v>87</v>
      </c>
      <c r="AV134" s="14" t="s">
        <v>87</v>
      </c>
      <c r="AW134" s="14" t="s">
        <v>38</v>
      </c>
      <c r="AX134" s="14" t="s">
        <v>77</v>
      </c>
      <c r="AY134" s="220" t="s">
        <v>176</v>
      </c>
    </row>
    <row r="135" spans="1:65" s="14" customFormat="1" ht="11.25">
      <c r="B135" s="210"/>
      <c r="C135" s="211"/>
      <c r="D135" s="201" t="s">
        <v>186</v>
      </c>
      <c r="E135" s="212" t="s">
        <v>21</v>
      </c>
      <c r="F135" s="213" t="s">
        <v>655</v>
      </c>
      <c r="G135" s="211"/>
      <c r="H135" s="214">
        <v>5760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186</v>
      </c>
      <c r="AU135" s="220" t="s">
        <v>87</v>
      </c>
      <c r="AV135" s="14" t="s">
        <v>87</v>
      </c>
      <c r="AW135" s="14" t="s">
        <v>38</v>
      </c>
      <c r="AX135" s="14" t="s">
        <v>77</v>
      </c>
      <c r="AY135" s="220" t="s">
        <v>176</v>
      </c>
    </row>
    <row r="136" spans="1:65" s="14" customFormat="1" ht="11.25">
      <c r="B136" s="210"/>
      <c r="C136" s="211"/>
      <c r="D136" s="201" t="s">
        <v>186</v>
      </c>
      <c r="E136" s="212" t="s">
        <v>21</v>
      </c>
      <c r="F136" s="213" t="s">
        <v>656</v>
      </c>
      <c r="G136" s="211"/>
      <c r="H136" s="214">
        <v>3628.8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186</v>
      </c>
      <c r="AU136" s="220" t="s">
        <v>87</v>
      </c>
      <c r="AV136" s="14" t="s">
        <v>87</v>
      </c>
      <c r="AW136" s="14" t="s">
        <v>38</v>
      </c>
      <c r="AX136" s="14" t="s">
        <v>77</v>
      </c>
      <c r="AY136" s="220" t="s">
        <v>176</v>
      </c>
    </row>
    <row r="137" spans="1:65" s="14" customFormat="1" ht="11.25">
      <c r="B137" s="210"/>
      <c r="C137" s="211"/>
      <c r="D137" s="201" t="s">
        <v>186</v>
      </c>
      <c r="E137" s="212" t="s">
        <v>21</v>
      </c>
      <c r="F137" s="213" t="s">
        <v>657</v>
      </c>
      <c r="G137" s="211"/>
      <c r="H137" s="214">
        <v>3040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186</v>
      </c>
      <c r="AU137" s="220" t="s">
        <v>87</v>
      </c>
      <c r="AV137" s="14" t="s">
        <v>87</v>
      </c>
      <c r="AW137" s="14" t="s">
        <v>38</v>
      </c>
      <c r="AX137" s="14" t="s">
        <v>77</v>
      </c>
      <c r="AY137" s="220" t="s">
        <v>176</v>
      </c>
    </row>
    <row r="138" spans="1:65" s="14" customFormat="1" ht="11.25">
      <c r="B138" s="210"/>
      <c r="C138" s="211"/>
      <c r="D138" s="201" t="s">
        <v>186</v>
      </c>
      <c r="E138" s="212" t="s">
        <v>21</v>
      </c>
      <c r="F138" s="213" t="s">
        <v>658</v>
      </c>
      <c r="G138" s="211"/>
      <c r="H138" s="214">
        <v>19828.8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186</v>
      </c>
      <c r="AU138" s="220" t="s">
        <v>87</v>
      </c>
      <c r="AV138" s="14" t="s">
        <v>87</v>
      </c>
      <c r="AW138" s="14" t="s">
        <v>38</v>
      </c>
      <c r="AX138" s="14" t="s">
        <v>77</v>
      </c>
      <c r="AY138" s="220" t="s">
        <v>176</v>
      </c>
    </row>
    <row r="139" spans="1:65" s="14" customFormat="1" ht="11.25">
      <c r="B139" s="210"/>
      <c r="C139" s="211"/>
      <c r="D139" s="201" t="s">
        <v>186</v>
      </c>
      <c r="E139" s="212" t="s">
        <v>21</v>
      </c>
      <c r="F139" s="213" t="s">
        <v>659</v>
      </c>
      <c r="G139" s="211"/>
      <c r="H139" s="214">
        <v>6640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186</v>
      </c>
      <c r="AU139" s="220" t="s">
        <v>87</v>
      </c>
      <c r="AV139" s="14" t="s">
        <v>87</v>
      </c>
      <c r="AW139" s="14" t="s">
        <v>38</v>
      </c>
      <c r="AX139" s="14" t="s">
        <v>77</v>
      </c>
      <c r="AY139" s="220" t="s">
        <v>176</v>
      </c>
    </row>
    <row r="140" spans="1:65" s="16" customFormat="1" ht="11.25">
      <c r="B140" s="235"/>
      <c r="C140" s="236"/>
      <c r="D140" s="201" t="s">
        <v>186</v>
      </c>
      <c r="E140" s="237" t="s">
        <v>604</v>
      </c>
      <c r="F140" s="238" t="s">
        <v>660</v>
      </c>
      <c r="G140" s="236"/>
      <c r="H140" s="239">
        <v>46897.599999999999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186</v>
      </c>
      <c r="AU140" s="245" t="s">
        <v>87</v>
      </c>
      <c r="AV140" s="16" t="s">
        <v>195</v>
      </c>
      <c r="AW140" s="16" t="s">
        <v>38</v>
      </c>
      <c r="AX140" s="16" t="s">
        <v>77</v>
      </c>
      <c r="AY140" s="245" t="s">
        <v>176</v>
      </c>
    </row>
    <row r="141" spans="1:65" s="14" customFormat="1" ht="11.25">
      <c r="B141" s="210"/>
      <c r="C141" s="211"/>
      <c r="D141" s="201" t="s">
        <v>186</v>
      </c>
      <c r="E141" s="212" t="s">
        <v>21</v>
      </c>
      <c r="F141" s="213" t="s">
        <v>661</v>
      </c>
      <c r="G141" s="211"/>
      <c r="H141" s="214">
        <v>1709.808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186</v>
      </c>
      <c r="AU141" s="220" t="s">
        <v>87</v>
      </c>
      <c r="AV141" s="14" t="s">
        <v>87</v>
      </c>
      <c r="AW141" s="14" t="s">
        <v>38</v>
      </c>
      <c r="AX141" s="14" t="s">
        <v>77</v>
      </c>
      <c r="AY141" s="220" t="s">
        <v>176</v>
      </c>
    </row>
    <row r="142" spans="1:65" s="16" customFormat="1" ht="11.25">
      <c r="B142" s="235"/>
      <c r="C142" s="236"/>
      <c r="D142" s="201" t="s">
        <v>186</v>
      </c>
      <c r="E142" s="237" t="s">
        <v>21</v>
      </c>
      <c r="F142" s="238" t="s">
        <v>662</v>
      </c>
      <c r="G142" s="236"/>
      <c r="H142" s="239">
        <v>1709.808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186</v>
      </c>
      <c r="AU142" s="245" t="s">
        <v>87</v>
      </c>
      <c r="AV142" s="16" t="s">
        <v>195</v>
      </c>
      <c r="AW142" s="16" t="s">
        <v>38</v>
      </c>
      <c r="AX142" s="16" t="s">
        <v>77</v>
      </c>
      <c r="AY142" s="245" t="s">
        <v>176</v>
      </c>
    </row>
    <row r="143" spans="1:65" s="2" customFormat="1" ht="16.5" customHeight="1">
      <c r="A143" s="36"/>
      <c r="B143" s="37"/>
      <c r="C143" s="181" t="s">
        <v>215</v>
      </c>
      <c r="D143" s="181" t="s">
        <v>178</v>
      </c>
      <c r="E143" s="182" t="s">
        <v>663</v>
      </c>
      <c r="F143" s="183" t="s">
        <v>664</v>
      </c>
      <c r="G143" s="184" t="s">
        <v>294</v>
      </c>
      <c r="H143" s="185">
        <v>28.8</v>
      </c>
      <c r="I143" s="186"/>
      <c r="J143" s="187">
        <f>ROUND(I143*H143,2)</f>
        <v>0</v>
      </c>
      <c r="K143" s="183" t="s">
        <v>21</v>
      </c>
      <c r="L143" s="41"/>
      <c r="M143" s="188" t="s">
        <v>21</v>
      </c>
      <c r="N143" s="189" t="s">
        <v>48</v>
      </c>
      <c r="O143" s="66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182</v>
      </c>
      <c r="AT143" s="192" t="s">
        <v>178</v>
      </c>
      <c r="AU143" s="192" t="s">
        <v>87</v>
      </c>
      <c r="AY143" s="19" t="s">
        <v>176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9" t="s">
        <v>84</v>
      </c>
      <c r="BK143" s="193">
        <f>ROUND(I143*H143,2)</f>
        <v>0</v>
      </c>
      <c r="BL143" s="19" t="s">
        <v>182</v>
      </c>
      <c r="BM143" s="192" t="s">
        <v>665</v>
      </c>
    </row>
    <row r="144" spans="1:65" s="14" customFormat="1" ht="11.25">
      <c r="B144" s="210"/>
      <c r="C144" s="211"/>
      <c r="D144" s="201" t="s">
        <v>186</v>
      </c>
      <c r="E144" s="212" t="s">
        <v>21</v>
      </c>
      <c r="F144" s="213" t="s">
        <v>596</v>
      </c>
      <c r="G144" s="211"/>
      <c r="H144" s="214">
        <v>28.8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186</v>
      </c>
      <c r="AU144" s="220" t="s">
        <v>87</v>
      </c>
      <c r="AV144" s="14" t="s">
        <v>87</v>
      </c>
      <c r="AW144" s="14" t="s">
        <v>38</v>
      </c>
      <c r="AX144" s="14" t="s">
        <v>77</v>
      </c>
      <c r="AY144" s="220" t="s">
        <v>176</v>
      </c>
    </row>
    <row r="145" spans="1:65" s="15" customFormat="1" ht="11.25">
      <c r="B145" s="221"/>
      <c r="C145" s="222"/>
      <c r="D145" s="201" t="s">
        <v>186</v>
      </c>
      <c r="E145" s="223" t="s">
        <v>21</v>
      </c>
      <c r="F145" s="224" t="s">
        <v>188</v>
      </c>
      <c r="G145" s="222"/>
      <c r="H145" s="225">
        <v>28.8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186</v>
      </c>
      <c r="AU145" s="231" t="s">
        <v>87</v>
      </c>
      <c r="AV145" s="15" t="s">
        <v>182</v>
      </c>
      <c r="AW145" s="15" t="s">
        <v>38</v>
      </c>
      <c r="AX145" s="15" t="s">
        <v>84</v>
      </c>
      <c r="AY145" s="231" t="s">
        <v>176</v>
      </c>
    </row>
    <row r="146" spans="1:65" s="2" customFormat="1" ht="37.9" customHeight="1">
      <c r="A146" s="36"/>
      <c r="B146" s="37"/>
      <c r="C146" s="181" t="s">
        <v>223</v>
      </c>
      <c r="D146" s="181" t="s">
        <v>178</v>
      </c>
      <c r="E146" s="182" t="s">
        <v>328</v>
      </c>
      <c r="F146" s="183" t="s">
        <v>329</v>
      </c>
      <c r="G146" s="184" t="s">
        <v>298</v>
      </c>
      <c r="H146" s="185">
        <v>75.37</v>
      </c>
      <c r="I146" s="186"/>
      <c r="J146" s="187">
        <f>ROUND(I146*H146,2)</f>
        <v>0</v>
      </c>
      <c r="K146" s="183" t="s">
        <v>181</v>
      </c>
      <c r="L146" s="41"/>
      <c r="M146" s="188" t="s">
        <v>21</v>
      </c>
      <c r="N146" s="189" t="s">
        <v>48</v>
      </c>
      <c r="O146" s="6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182</v>
      </c>
      <c r="AT146" s="192" t="s">
        <v>178</v>
      </c>
      <c r="AU146" s="192" t="s">
        <v>87</v>
      </c>
      <c r="AY146" s="19" t="s">
        <v>176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9" t="s">
        <v>84</v>
      </c>
      <c r="BK146" s="193">
        <f>ROUND(I146*H146,2)</f>
        <v>0</v>
      </c>
      <c r="BL146" s="19" t="s">
        <v>182</v>
      </c>
      <c r="BM146" s="192" t="s">
        <v>666</v>
      </c>
    </row>
    <row r="147" spans="1:65" s="2" customFormat="1" ht="11.25">
      <c r="A147" s="36"/>
      <c r="B147" s="37"/>
      <c r="C147" s="38"/>
      <c r="D147" s="194" t="s">
        <v>184</v>
      </c>
      <c r="E147" s="38"/>
      <c r="F147" s="195" t="s">
        <v>331</v>
      </c>
      <c r="G147" s="38"/>
      <c r="H147" s="38"/>
      <c r="I147" s="196"/>
      <c r="J147" s="38"/>
      <c r="K147" s="38"/>
      <c r="L147" s="41"/>
      <c r="M147" s="197"/>
      <c r="N147" s="198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184</v>
      </c>
      <c r="AU147" s="19" t="s">
        <v>87</v>
      </c>
    </row>
    <row r="148" spans="1:65" s="13" customFormat="1" ht="11.25">
      <c r="B148" s="199"/>
      <c r="C148" s="200"/>
      <c r="D148" s="201" t="s">
        <v>186</v>
      </c>
      <c r="E148" s="202" t="s">
        <v>21</v>
      </c>
      <c r="F148" s="203" t="s">
        <v>332</v>
      </c>
      <c r="G148" s="200"/>
      <c r="H148" s="202" t="s">
        <v>21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186</v>
      </c>
      <c r="AU148" s="209" t="s">
        <v>87</v>
      </c>
      <c r="AV148" s="13" t="s">
        <v>84</v>
      </c>
      <c r="AW148" s="13" t="s">
        <v>38</v>
      </c>
      <c r="AX148" s="13" t="s">
        <v>77</v>
      </c>
      <c r="AY148" s="209" t="s">
        <v>176</v>
      </c>
    </row>
    <row r="149" spans="1:65" s="14" customFormat="1" ht="11.25">
      <c r="B149" s="210"/>
      <c r="C149" s="211"/>
      <c r="D149" s="201" t="s">
        <v>186</v>
      </c>
      <c r="E149" s="212" t="s">
        <v>21</v>
      </c>
      <c r="F149" s="213" t="s">
        <v>583</v>
      </c>
      <c r="G149" s="211"/>
      <c r="H149" s="214">
        <v>75.37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186</v>
      </c>
      <c r="AU149" s="220" t="s">
        <v>87</v>
      </c>
      <c r="AV149" s="14" t="s">
        <v>87</v>
      </c>
      <c r="AW149" s="14" t="s">
        <v>38</v>
      </c>
      <c r="AX149" s="14" t="s">
        <v>77</v>
      </c>
      <c r="AY149" s="220" t="s">
        <v>176</v>
      </c>
    </row>
    <row r="150" spans="1:65" s="15" customFormat="1" ht="11.25">
      <c r="B150" s="221"/>
      <c r="C150" s="222"/>
      <c r="D150" s="201" t="s">
        <v>186</v>
      </c>
      <c r="E150" s="223" t="s">
        <v>21</v>
      </c>
      <c r="F150" s="224" t="s">
        <v>188</v>
      </c>
      <c r="G150" s="222"/>
      <c r="H150" s="225">
        <v>75.37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186</v>
      </c>
      <c r="AU150" s="231" t="s">
        <v>87</v>
      </c>
      <c r="AV150" s="15" t="s">
        <v>182</v>
      </c>
      <c r="AW150" s="15" t="s">
        <v>38</v>
      </c>
      <c r="AX150" s="15" t="s">
        <v>84</v>
      </c>
      <c r="AY150" s="231" t="s">
        <v>176</v>
      </c>
    </row>
    <row r="151" spans="1:65" s="2" customFormat="1" ht="24.2" customHeight="1">
      <c r="A151" s="36"/>
      <c r="B151" s="37"/>
      <c r="C151" s="181" t="s">
        <v>221</v>
      </c>
      <c r="D151" s="181" t="s">
        <v>178</v>
      </c>
      <c r="E151" s="182" t="s">
        <v>419</v>
      </c>
      <c r="F151" s="183" t="s">
        <v>420</v>
      </c>
      <c r="G151" s="184" t="s">
        <v>298</v>
      </c>
      <c r="H151" s="185">
        <v>75.37</v>
      </c>
      <c r="I151" s="186"/>
      <c r="J151" s="187">
        <f>ROUND(I151*H151,2)</f>
        <v>0</v>
      </c>
      <c r="K151" s="183" t="s">
        <v>181</v>
      </c>
      <c r="L151" s="41"/>
      <c r="M151" s="188" t="s">
        <v>21</v>
      </c>
      <c r="N151" s="189" t="s">
        <v>48</v>
      </c>
      <c r="O151" s="66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2" t="s">
        <v>182</v>
      </c>
      <c r="AT151" s="192" t="s">
        <v>178</v>
      </c>
      <c r="AU151" s="192" t="s">
        <v>87</v>
      </c>
      <c r="AY151" s="19" t="s">
        <v>176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9" t="s">
        <v>84</v>
      </c>
      <c r="BK151" s="193">
        <f>ROUND(I151*H151,2)</f>
        <v>0</v>
      </c>
      <c r="BL151" s="19" t="s">
        <v>182</v>
      </c>
      <c r="BM151" s="192" t="s">
        <v>667</v>
      </c>
    </row>
    <row r="152" spans="1:65" s="2" customFormat="1" ht="11.25">
      <c r="A152" s="36"/>
      <c r="B152" s="37"/>
      <c r="C152" s="38"/>
      <c r="D152" s="194" t="s">
        <v>184</v>
      </c>
      <c r="E152" s="38"/>
      <c r="F152" s="195" t="s">
        <v>422</v>
      </c>
      <c r="G152" s="38"/>
      <c r="H152" s="38"/>
      <c r="I152" s="196"/>
      <c r="J152" s="38"/>
      <c r="K152" s="38"/>
      <c r="L152" s="41"/>
      <c r="M152" s="197"/>
      <c r="N152" s="198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184</v>
      </c>
      <c r="AU152" s="19" t="s">
        <v>87</v>
      </c>
    </row>
    <row r="153" spans="1:65" s="13" customFormat="1" ht="11.25">
      <c r="B153" s="199"/>
      <c r="C153" s="200"/>
      <c r="D153" s="201" t="s">
        <v>186</v>
      </c>
      <c r="E153" s="202" t="s">
        <v>21</v>
      </c>
      <c r="F153" s="203" t="s">
        <v>338</v>
      </c>
      <c r="G153" s="200"/>
      <c r="H153" s="202" t="s">
        <v>21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186</v>
      </c>
      <c r="AU153" s="209" t="s">
        <v>87</v>
      </c>
      <c r="AV153" s="13" t="s">
        <v>84</v>
      </c>
      <c r="AW153" s="13" t="s">
        <v>38</v>
      </c>
      <c r="AX153" s="13" t="s">
        <v>77</v>
      </c>
      <c r="AY153" s="209" t="s">
        <v>176</v>
      </c>
    </row>
    <row r="154" spans="1:65" s="14" customFormat="1" ht="11.25">
      <c r="B154" s="210"/>
      <c r="C154" s="211"/>
      <c r="D154" s="201" t="s">
        <v>186</v>
      </c>
      <c r="E154" s="212" t="s">
        <v>21</v>
      </c>
      <c r="F154" s="213" t="s">
        <v>583</v>
      </c>
      <c r="G154" s="211"/>
      <c r="H154" s="214">
        <v>75.37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186</v>
      </c>
      <c r="AU154" s="220" t="s">
        <v>87</v>
      </c>
      <c r="AV154" s="14" t="s">
        <v>87</v>
      </c>
      <c r="AW154" s="14" t="s">
        <v>38</v>
      </c>
      <c r="AX154" s="14" t="s">
        <v>77</v>
      </c>
      <c r="AY154" s="220" t="s">
        <v>176</v>
      </c>
    </row>
    <row r="155" spans="1:65" s="15" customFormat="1" ht="11.25">
      <c r="B155" s="221"/>
      <c r="C155" s="222"/>
      <c r="D155" s="201" t="s">
        <v>186</v>
      </c>
      <c r="E155" s="223" t="s">
        <v>21</v>
      </c>
      <c r="F155" s="224" t="s">
        <v>188</v>
      </c>
      <c r="G155" s="222"/>
      <c r="H155" s="225">
        <v>75.37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186</v>
      </c>
      <c r="AU155" s="231" t="s">
        <v>87</v>
      </c>
      <c r="AV155" s="15" t="s">
        <v>182</v>
      </c>
      <c r="AW155" s="15" t="s">
        <v>38</v>
      </c>
      <c r="AX155" s="15" t="s">
        <v>84</v>
      </c>
      <c r="AY155" s="231" t="s">
        <v>176</v>
      </c>
    </row>
    <row r="156" spans="1:65" s="2" customFormat="1" ht="24.2" customHeight="1">
      <c r="A156" s="36"/>
      <c r="B156" s="37"/>
      <c r="C156" s="181" t="s">
        <v>233</v>
      </c>
      <c r="D156" s="181" t="s">
        <v>178</v>
      </c>
      <c r="E156" s="182" t="s">
        <v>339</v>
      </c>
      <c r="F156" s="183" t="s">
        <v>340</v>
      </c>
      <c r="G156" s="184" t="s">
        <v>298</v>
      </c>
      <c r="H156" s="185">
        <v>75.37</v>
      </c>
      <c r="I156" s="186"/>
      <c r="J156" s="187">
        <f>ROUND(I156*H156,2)</f>
        <v>0</v>
      </c>
      <c r="K156" s="183" t="s">
        <v>181</v>
      </c>
      <c r="L156" s="41"/>
      <c r="M156" s="188" t="s">
        <v>21</v>
      </c>
      <c r="N156" s="189" t="s">
        <v>48</v>
      </c>
      <c r="O156" s="66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2" t="s">
        <v>182</v>
      </c>
      <c r="AT156" s="192" t="s">
        <v>178</v>
      </c>
      <c r="AU156" s="192" t="s">
        <v>87</v>
      </c>
      <c r="AY156" s="19" t="s">
        <v>176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9" t="s">
        <v>84</v>
      </c>
      <c r="BK156" s="193">
        <f>ROUND(I156*H156,2)</f>
        <v>0</v>
      </c>
      <c r="BL156" s="19" t="s">
        <v>182</v>
      </c>
      <c r="BM156" s="192" t="s">
        <v>668</v>
      </c>
    </row>
    <row r="157" spans="1:65" s="2" customFormat="1" ht="11.25">
      <c r="A157" s="36"/>
      <c r="B157" s="37"/>
      <c r="C157" s="38"/>
      <c r="D157" s="194" t="s">
        <v>184</v>
      </c>
      <c r="E157" s="38"/>
      <c r="F157" s="195" t="s">
        <v>342</v>
      </c>
      <c r="G157" s="38"/>
      <c r="H157" s="38"/>
      <c r="I157" s="196"/>
      <c r="J157" s="38"/>
      <c r="K157" s="38"/>
      <c r="L157" s="41"/>
      <c r="M157" s="197"/>
      <c r="N157" s="198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184</v>
      </c>
      <c r="AU157" s="19" t="s">
        <v>87</v>
      </c>
    </row>
    <row r="158" spans="1:65" s="13" customFormat="1" ht="11.25">
      <c r="B158" s="199"/>
      <c r="C158" s="200"/>
      <c r="D158" s="201" t="s">
        <v>186</v>
      </c>
      <c r="E158" s="202" t="s">
        <v>21</v>
      </c>
      <c r="F158" s="203" t="s">
        <v>332</v>
      </c>
      <c r="G158" s="200"/>
      <c r="H158" s="202" t="s">
        <v>21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186</v>
      </c>
      <c r="AU158" s="209" t="s">
        <v>87</v>
      </c>
      <c r="AV158" s="13" t="s">
        <v>84</v>
      </c>
      <c r="AW158" s="13" t="s">
        <v>38</v>
      </c>
      <c r="AX158" s="13" t="s">
        <v>77</v>
      </c>
      <c r="AY158" s="209" t="s">
        <v>176</v>
      </c>
    </row>
    <row r="159" spans="1:65" s="14" customFormat="1" ht="11.25">
      <c r="B159" s="210"/>
      <c r="C159" s="211"/>
      <c r="D159" s="201" t="s">
        <v>186</v>
      </c>
      <c r="E159" s="212" t="s">
        <v>21</v>
      </c>
      <c r="F159" s="213" t="s">
        <v>583</v>
      </c>
      <c r="G159" s="211"/>
      <c r="H159" s="214">
        <v>75.37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186</v>
      </c>
      <c r="AU159" s="220" t="s">
        <v>87</v>
      </c>
      <c r="AV159" s="14" t="s">
        <v>87</v>
      </c>
      <c r="AW159" s="14" t="s">
        <v>38</v>
      </c>
      <c r="AX159" s="14" t="s">
        <v>77</v>
      </c>
      <c r="AY159" s="220" t="s">
        <v>176</v>
      </c>
    </row>
    <row r="160" spans="1:65" s="15" customFormat="1" ht="11.25">
      <c r="B160" s="221"/>
      <c r="C160" s="222"/>
      <c r="D160" s="201" t="s">
        <v>186</v>
      </c>
      <c r="E160" s="223" t="s">
        <v>21</v>
      </c>
      <c r="F160" s="224" t="s">
        <v>188</v>
      </c>
      <c r="G160" s="222"/>
      <c r="H160" s="225">
        <v>75.37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186</v>
      </c>
      <c r="AU160" s="231" t="s">
        <v>87</v>
      </c>
      <c r="AV160" s="15" t="s">
        <v>182</v>
      </c>
      <c r="AW160" s="15" t="s">
        <v>38</v>
      </c>
      <c r="AX160" s="15" t="s">
        <v>84</v>
      </c>
      <c r="AY160" s="231" t="s">
        <v>176</v>
      </c>
    </row>
    <row r="161" spans="1:65" s="2" customFormat="1" ht="24.2" customHeight="1">
      <c r="A161" s="36"/>
      <c r="B161" s="37"/>
      <c r="C161" s="181" t="s">
        <v>237</v>
      </c>
      <c r="D161" s="181" t="s">
        <v>178</v>
      </c>
      <c r="E161" s="182" t="s">
        <v>669</v>
      </c>
      <c r="F161" s="183" t="s">
        <v>670</v>
      </c>
      <c r="G161" s="184" t="s">
        <v>298</v>
      </c>
      <c r="H161" s="185">
        <v>162.13</v>
      </c>
      <c r="I161" s="186"/>
      <c r="J161" s="187">
        <f>ROUND(I161*H161,2)</f>
        <v>0</v>
      </c>
      <c r="K161" s="183" t="s">
        <v>181</v>
      </c>
      <c r="L161" s="41"/>
      <c r="M161" s="188" t="s">
        <v>21</v>
      </c>
      <c r="N161" s="189" t="s">
        <v>48</v>
      </c>
      <c r="O161" s="66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2" t="s">
        <v>182</v>
      </c>
      <c r="AT161" s="192" t="s">
        <v>178</v>
      </c>
      <c r="AU161" s="192" t="s">
        <v>87</v>
      </c>
      <c r="AY161" s="19" t="s">
        <v>176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9" t="s">
        <v>84</v>
      </c>
      <c r="BK161" s="193">
        <f>ROUND(I161*H161,2)</f>
        <v>0</v>
      </c>
      <c r="BL161" s="19" t="s">
        <v>182</v>
      </c>
      <c r="BM161" s="192" t="s">
        <v>671</v>
      </c>
    </row>
    <row r="162" spans="1:65" s="2" customFormat="1" ht="11.25">
      <c r="A162" s="36"/>
      <c r="B162" s="37"/>
      <c r="C162" s="38"/>
      <c r="D162" s="194" t="s">
        <v>184</v>
      </c>
      <c r="E162" s="38"/>
      <c r="F162" s="195" t="s">
        <v>672</v>
      </c>
      <c r="G162" s="38"/>
      <c r="H162" s="38"/>
      <c r="I162" s="196"/>
      <c r="J162" s="38"/>
      <c r="K162" s="38"/>
      <c r="L162" s="41"/>
      <c r="M162" s="197"/>
      <c r="N162" s="198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184</v>
      </c>
      <c r="AU162" s="19" t="s">
        <v>87</v>
      </c>
    </row>
    <row r="163" spans="1:65" s="13" customFormat="1" ht="11.25">
      <c r="B163" s="199"/>
      <c r="C163" s="200"/>
      <c r="D163" s="201" t="s">
        <v>186</v>
      </c>
      <c r="E163" s="202" t="s">
        <v>21</v>
      </c>
      <c r="F163" s="203" t="s">
        <v>640</v>
      </c>
      <c r="G163" s="200"/>
      <c r="H163" s="202" t="s">
        <v>21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186</v>
      </c>
      <c r="AU163" s="209" t="s">
        <v>87</v>
      </c>
      <c r="AV163" s="13" t="s">
        <v>84</v>
      </c>
      <c r="AW163" s="13" t="s">
        <v>38</v>
      </c>
      <c r="AX163" s="13" t="s">
        <v>77</v>
      </c>
      <c r="AY163" s="209" t="s">
        <v>176</v>
      </c>
    </row>
    <row r="164" spans="1:65" s="14" customFormat="1" ht="11.25">
      <c r="B164" s="210"/>
      <c r="C164" s="211"/>
      <c r="D164" s="201" t="s">
        <v>186</v>
      </c>
      <c r="E164" s="212" t="s">
        <v>21</v>
      </c>
      <c r="F164" s="213" t="s">
        <v>673</v>
      </c>
      <c r="G164" s="211"/>
      <c r="H164" s="214">
        <v>203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186</v>
      </c>
      <c r="AU164" s="220" t="s">
        <v>87</v>
      </c>
      <c r="AV164" s="14" t="s">
        <v>87</v>
      </c>
      <c r="AW164" s="14" t="s">
        <v>38</v>
      </c>
      <c r="AX164" s="14" t="s">
        <v>77</v>
      </c>
      <c r="AY164" s="220" t="s">
        <v>176</v>
      </c>
    </row>
    <row r="165" spans="1:65" s="16" customFormat="1" ht="11.25">
      <c r="B165" s="235"/>
      <c r="C165" s="236"/>
      <c r="D165" s="201" t="s">
        <v>186</v>
      </c>
      <c r="E165" s="237" t="s">
        <v>21</v>
      </c>
      <c r="F165" s="238" t="s">
        <v>428</v>
      </c>
      <c r="G165" s="236"/>
      <c r="H165" s="239">
        <v>203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186</v>
      </c>
      <c r="AU165" s="245" t="s">
        <v>87</v>
      </c>
      <c r="AV165" s="16" t="s">
        <v>195</v>
      </c>
      <c r="AW165" s="16" t="s">
        <v>38</v>
      </c>
      <c r="AX165" s="16" t="s">
        <v>77</v>
      </c>
      <c r="AY165" s="245" t="s">
        <v>176</v>
      </c>
    </row>
    <row r="166" spans="1:65" s="13" customFormat="1" ht="11.25">
      <c r="B166" s="199"/>
      <c r="C166" s="200"/>
      <c r="D166" s="201" t="s">
        <v>186</v>
      </c>
      <c r="E166" s="202" t="s">
        <v>21</v>
      </c>
      <c r="F166" s="203" t="s">
        <v>674</v>
      </c>
      <c r="G166" s="200"/>
      <c r="H166" s="202" t="s">
        <v>21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186</v>
      </c>
      <c r="AU166" s="209" t="s">
        <v>87</v>
      </c>
      <c r="AV166" s="13" t="s">
        <v>84</v>
      </c>
      <c r="AW166" s="13" t="s">
        <v>38</v>
      </c>
      <c r="AX166" s="13" t="s">
        <v>77</v>
      </c>
      <c r="AY166" s="209" t="s">
        <v>176</v>
      </c>
    </row>
    <row r="167" spans="1:65" s="13" customFormat="1" ht="11.25">
      <c r="B167" s="199"/>
      <c r="C167" s="200"/>
      <c r="D167" s="201" t="s">
        <v>186</v>
      </c>
      <c r="E167" s="202" t="s">
        <v>21</v>
      </c>
      <c r="F167" s="203" t="s">
        <v>675</v>
      </c>
      <c r="G167" s="200"/>
      <c r="H167" s="202" t="s">
        <v>21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186</v>
      </c>
      <c r="AU167" s="209" t="s">
        <v>87</v>
      </c>
      <c r="AV167" s="13" t="s">
        <v>84</v>
      </c>
      <c r="AW167" s="13" t="s">
        <v>38</v>
      </c>
      <c r="AX167" s="13" t="s">
        <v>77</v>
      </c>
      <c r="AY167" s="209" t="s">
        <v>176</v>
      </c>
    </row>
    <row r="168" spans="1:65" s="14" customFormat="1" ht="11.25">
      <c r="B168" s="210"/>
      <c r="C168" s="211"/>
      <c r="D168" s="201" t="s">
        <v>186</v>
      </c>
      <c r="E168" s="212" t="s">
        <v>21</v>
      </c>
      <c r="F168" s="213" t="s">
        <v>676</v>
      </c>
      <c r="G168" s="211"/>
      <c r="H168" s="214">
        <v>-4.25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186</v>
      </c>
      <c r="AU168" s="220" t="s">
        <v>87</v>
      </c>
      <c r="AV168" s="14" t="s">
        <v>87</v>
      </c>
      <c r="AW168" s="14" t="s">
        <v>38</v>
      </c>
      <c r="AX168" s="14" t="s">
        <v>77</v>
      </c>
      <c r="AY168" s="220" t="s">
        <v>176</v>
      </c>
    </row>
    <row r="169" spans="1:65" s="14" customFormat="1" ht="11.25">
      <c r="B169" s="210"/>
      <c r="C169" s="211"/>
      <c r="D169" s="201" t="s">
        <v>186</v>
      </c>
      <c r="E169" s="212" t="s">
        <v>21</v>
      </c>
      <c r="F169" s="213" t="s">
        <v>677</v>
      </c>
      <c r="G169" s="211"/>
      <c r="H169" s="214">
        <v>-0.75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186</v>
      </c>
      <c r="AU169" s="220" t="s">
        <v>87</v>
      </c>
      <c r="AV169" s="14" t="s">
        <v>87</v>
      </c>
      <c r="AW169" s="14" t="s">
        <v>38</v>
      </c>
      <c r="AX169" s="14" t="s">
        <v>77</v>
      </c>
      <c r="AY169" s="220" t="s">
        <v>176</v>
      </c>
    </row>
    <row r="170" spans="1:65" s="14" customFormat="1" ht="11.25">
      <c r="B170" s="210"/>
      <c r="C170" s="211"/>
      <c r="D170" s="201" t="s">
        <v>186</v>
      </c>
      <c r="E170" s="212" t="s">
        <v>21</v>
      </c>
      <c r="F170" s="213" t="s">
        <v>678</v>
      </c>
      <c r="G170" s="211"/>
      <c r="H170" s="214">
        <v>-2.25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186</v>
      </c>
      <c r="AU170" s="220" t="s">
        <v>87</v>
      </c>
      <c r="AV170" s="14" t="s">
        <v>87</v>
      </c>
      <c r="AW170" s="14" t="s">
        <v>38</v>
      </c>
      <c r="AX170" s="14" t="s">
        <v>77</v>
      </c>
      <c r="AY170" s="220" t="s">
        <v>176</v>
      </c>
    </row>
    <row r="171" spans="1:65" s="13" customFormat="1" ht="11.25">
      <c r="B171" s="199"/>
      <c r="C171" s="200"/>
      <c r="D171" s="201" t="s">
        <v>186</v>
      </c>
      <c r="E171" s="202" t="s">
        <v>21</v>
      </c>
      <c r="F171" s="203" t="s">
        <v>679</v>
      </c>
      <c r="G171" s="200"/>
      <c r="H171" s="202" t="s">
        <v>21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186</v>
      </c>
      <c r="AU171" s="209" t="s">
        <v>87</v>
      </c>
      <c r="AV171" s="13" t="s">
        <v>84</v>
      </c>
      <c r="AW171" s="13" t="s">
        <v>38</v>
      </c>
      <c r="AX171" s="13" t="s">
        <v>77</v>
      </c>
      <c r="AY171" s="209" t="s">
        <v>176</v>
      </c>
    </row>
    <row r="172" spans="1:65" s="14" customFormat="1" ht="11.25">
      <c r="B172" s="210"/>
      <c r="C172" s="211"/>
      <c r="D172" s="201" t="s">
        <v>186</v>
      </c>
      <c r="E172" s="212" t="s">
        <v>21</v>
      </c>
      <c r="F172" s="213" t="s">
        <v>680</v>
      </c>
      <c r="G172" s="211"/>
      <c r="H172" s="214">
        <v>-16.899999999999999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186</v>
      </c>
      <c r="AU172" s="220" t="s">
        <v>87</v>
      </c>
      <c r="AV172" s="14" t="s">
        <v>87</v>
      </c>
      <c r="AW172" s="14" t="s">
        <v>38</v>
      </c>
      <c r="AX172" s="14" t="s">
        <v>77</v>
      </c>
      <c r="AY172" s="220" t="s">
        <v>176</v>
      </c>
    </row>
    <row r="173" spans="1:65" s="13" customFormat="1" ht="11.25">
      <c r="B173" s="199"/>
      <c r="C173" s="200"/>
      <c r="D173" s="201" t="s">
        <v>186</v>
      </c>
      <c r="E173" s="202" t="s">
        <v>21</v>
      </c>
      <c r="F173" s="203" t="s">
        <v>681</v>
      </c>
      <c r="G173" s="200"/>
      <c r="H173" s="202" t="s">
        <v>21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186</v>
      </c>
      <c r="AU173" s="209" t="s">
        <v>87</v>
      </c>
      <c r="AV173" s="13" t="s">
        <v>84</v>
      </c>
      <c r="AW173" s="13" t="s">
        <v>38</v>
      </c>
      <c r="AX173" s="13" t="s">
        <v>77</v>
      </c>
      <c r="AY173" s="209" t="s">
        <v>176</v>
      </c>
    </row>
    <row r="174" spans="1:65" s="14" customFormat="1" ht="11.25">
      <c r="B174" s="210"/>
      <c r="C174" s="211"/>
      <c r="D174" s="201" t="s">
        <v>186</v>
      </c>
      <c r="E174" s="212" t="s">
        <v>21</v>
      </c>
      <c r="F174" s="213" t="s">
        <v>682</v>
      </c>
      <c r="G174" s="211"/>
      <c r="H174" s="214">
        <v>-16.72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186</v>
      </c>
      <c r="AU174" s="220" t="s">
        <v>87</v>
      </c>
      <c r="AV174" s="14" t="s">
        <v>87</v>
      </c>
      <c r="AW174" s="14" t="s">
        <v>38</v>
      </c>
      <c r="AX174" s="14" t="s">
        <v>77</v>
      </c>
      <c r="AY174" s="220" t="s">
        <v>176</v>
      </c>
    </row>
    <row r="175" spans="1:65" s="16" customFormat="1" ht="11.25">
      <c r="B175" s="235"/>
      <c r="C175" s="236"/>
      <c r="D175" s="201" t="s">
        <v>186</v>
      </c>
      <c r="E175" s="237" t="s">
        <v>21</v>
      </c>
      <c r="F175" s="238" t="s">
        <v>428</v>
      </c>
      <c r="G175" s="236"/>
      <c r="H175" s="239">
        <v>-40.869999999999997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186</v>
      </c>
      <c r="AU175" s="245" t="s">
        <v>87</v>
      </c>
      <c r="AV175" s="16" t="s">
        <v>195</v>
      </c>
      <c r="AW175" s="16" t="s">
        <v>38</v>
      </c>
      <c r="AX175" s="16" t="s">
        <v>77</v>
      </c>
      <c r="AY175" s="245" t="s">
        <v>176</v>
      </c>
    </row>
    <row r="176" spans="1:65" s="15" customFormat="1" ht="11.25">
      <c r="B176" s="221"/>
      <c r="C176" s="222"/>
      <c r="D176" s="201" t="s">
        <v>186</v>
      </c>
      <c r="E176" s="223" t="s">
        <v>589</v>
      </c>
      <c r="F176" s="224" t="s">
        <v>188</v>
      </c>
      <c r="G176" s="222"/>
      <c r="H176" s="225">
        <v>162.13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186</v>
      </c>
      <c r="AU176" s="231" t="s">
        <v>87</v>
      </c>
      <c r="AV176" s="15" t="s">
        <v>182</v>
      </c>
      <c r="AW176" s="15" t="s">
        <v>38</v>
      </c>
      <c r="AX176" s="15" t="s">
        <v>84</v>
      </c>
      <c r="AY176" s="231" t="s">
        <v>176</v>
      </c>
    </row>
    <row r="177" spans="1:65" s="13" customFormat="1" ht="11.25">
      <c r="B177" s="199"/>
      <c r="C177" s="200"/>
      <c r="D177" s="201" t="s">
        <v>186</v>
      </c>
      <c r="E177" s="202" t="s">
        <v>21</v>
      </c>
      <c r="F177" s="203" t="s">
        <v>683</v>
      </c>
      <c r="G177" s="200"/>
      <c r="H177" s="202" t="s">
        <v>21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186</v>
      </c>
      <c r="AU177" s="209" t="s">
        <v>87</v>
      </c>
      <c r="AV177" s="13" t="s">
        <v>84</v>
      </c>
      <c r="AW177" s="13" t="s">
        <v>38</v>
      </c>
      <c r="AX177" s="13" t="s">
        <v>77</v>
      </c>
      <c r="AY177" s="209" t="s">
        <v>176</v>
      </c>
    </row>
    <row r="178" spans="1:65" s="14" customFormat="1" ht="11.25">
      <c r="B178" s="210"/>
      <c r="C178" s="211"/>
      <c r="D178" s="201" t="s">
        <v>186</v>
      </c>
      <c r="E178" s="212" t="s">
        <v>21</v>
      </c>
      <c r="F178" s="213" t="s">
        <v>586</v>
      </c>
      <c r="G178" s="211"/>
      <c r="H178" s="214">
        <v>237.5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186</v>
      </c>
      <c r="AU178" s="220" t="s">
        <v>87</v>
      </c>
      <c r="AV178" s="14" t="s">
        <v>87</v>
      </c>
      <c r="AW178" s="14" t="s">
        <v>38</v>
      </c>
      <c r="AX178" s="14" t="s">
        <v>77</v>
      </c>
      <c r="AY178" s="220" t="s">
        <v>176</v>
      </c>
    </row>
    <row r="179" spans="1:65" s="14" customFormat="1" ht="11.25">
      <c r="B179" s="210"/>
      <c r="C179" s="211"/>
      <c r="D179" s="201" t="s">
        <v>186</v>
      </c>
      <c r="E179" s="212" t="s">
        <v>21</v>
      </c>
      <c r="F179" s="213" t="s">
        <v>684</v>
      </c>
      <c r="G179" s="211"/>
      <c r="H179" s="214">
        <v>-162.13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186</v>
      </c>
      <c r="AU179" s="220" t="s">
        <v>87</v>
      </c>
      <c r="AV179" s="14" t="s">
        <v>87</v>
      </c>
      <c r="AW179" s="14" t="s">
        <v>38</v>
      </c>
      <c r="AX179" s="14" t="s">
        <v>77</v>
      </c>
      <c r="AY179" s="220" t="s">
        <v>176</v>
      </c>
    </row>
    <row r="180" spans="1:65" s="16" customFormat="1" ht="11.25">
      <c r="B180" s="235"/>
      <c r="C180" s="236"/>
      <c r="D180" s="201" t="s">
        <v>186</v>
      </c>
      <c r="E180" s="237" t="s">
        <v>583</v>
      </c>
      <c r="F180" s="238" t="s">
        <v>428</v>
      </c>
      <c r="G180" s="236"/>
      <c r="H180" s="239">
        <v>75.37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186</v>
      </c>
      <c r="AU180" s="245" t="s">
        <v>87</v>
      </c>
      <c r="AV180" s="16" t="s">
        <v>195</v>
      </c>
      <c r="AW180" s="16" t="s">
        <v>38</v>
      </c>
      <c r="AX180" s="16" t="s">
        <v>77</v>
      </c>
      <c r="AY180" s="245" t="s">
        <v>176</v>
      </c>
    </row>
    <row r="181" spans="1:65" s="2" customFormat="1" ht="24.2" customHeight="1">
      <c r="A181" s="36"/>
      <c r="B181" s="37"/>
      <c r="C181" s="181" t="s">
        <v>241</v>
      </c>
      <c r="D181" s="181" t="s">
        <v>178</v>
      </c>
      <c r="E181" s="182" t="s">
        <v>343</v>
      </c>
      <c r="F181" s="183" t="s">
        <v>344</v>
      </c>
      <c r="G181" s="184" t="s">
        <v>131</v>
      </c>
      <c r="H181" s="185">
        <v>49.991999999999997</v>
      </c>
      <c r="I181" s="186"/>
      <c r="J181" s="187">
        <f>ROUND(I181*H181,2)</f>
        <v>0</v>
      </c>
      <c r="K181" s="183" t="s">
        <v>21</v>
      </c>
      <c r="L181" s="41"/>
      <c r="M181" s="188" t="s">
        <v>21</v>
      </c>
      <c r="N181" s="189" t="s">
        <v>48</v>
      </c>
      <c r="O181" s="66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2" t="s">
        <v>182</v>
      </c>
      <c r="AT181" s="192" t="s">
        <v>178</v>
      </c>
      <c r="AU181" s="192" t="s">
        <v>87</v>
      </c>
      <c r="AY181" s="19" t="s">
        <v>176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9" t="s">
        <v>84</v>
      </c>
      <c r="BK181" s="193">
        <f>ROUND(I181*H181,2)</f>
        <v>0</v>
      </c>
      <c r="BL181" s="19" t="s">
        <v>182</v>
      </c>
      <c r="BM181" s="192" t="s">
        <v>685</v>
      </c>
    </row>
    <row r="182" spans="1:65" s="13" customFormat="1" ht="11.25">
      <c r="B182" s="199"/>
      <c r="C182" s="200"/>
      <c r="D182" s="201" t="s">
        <v>186</v>
      </c>
      <c r="E182" s="202" t="s">
        <v>21</v>
      </c>
      <c r="F182" s="203" t="s">
        <v>686</v>
      </c>
      <c r="G182" s="200"/>
      <c r="H182" s="202" t="s">
        <v>21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186</v>
      </c>
      <c r="AU182" s="209" t="s">
        <v>87</v>
      </c>
      <c r="AV182" s="13" t="s">
        <v>84</v>
      </c>
      <c r="AW182" s="13" t="s">
        <v>38</v>
      </c>
      <c r="AX182" s="13" t="s">
        <v>77</v>
      </c>
      <c r="AY182" s="209" t="s">
        <v>176</v>
      </c>
    </row>
    <row r="183" spans="1:65" s="14" customFormat="1" ht="11.25">
      <c r="B183" s="210"/>
      <c r="C183" s="211"/>
      <c r="D183" s="201" t="s">
        <v>186</v>
      </c>
      <c r="E183" s="212" t="s">
        <v>21</v>
      </c>
      <c r="F183" s="213" t="s">
        <v>575</v>
      </c>
      <c r="G183" s="211"/>
      <c r="H183" s="214">
        <v>36.991999999999997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186</v>
      </c>
      <c r="AU183" s="220" t="s">
        <v>87</v>
      </c>
      <c r="AV183" s="14" t="s">
        <v>87</v>
      </c>
      <c r="AW183" s="14" t="s">
        <v>38</v>
      </c>
      <c r="AX183" s="14" t="s">
        <v>77</v>
      </c>
      <c r="AY183" s="220" t="s">
        <v>176</v>
      </c>
    </row>
    <row r="184" spans="1:65" s="13" customFormat="1" ht="11.25">
      <c r="B184" s="199"/>
      <c r="C184" s="200"/>
      <c r="D184" s="201" t="s">
        <v>186</v>
      </c>
      <c r="E184" s="202" t="s">
        <v>21</v>
      </c>
      <c r="F184" s="203" t="s">
        <v>642</v>
      </c>
      <c r="G184" s="200"/>
      <c r="H184" s="202" t="s">
        <v>21</v>
      </c>
      <c r="I184" s="204"/>
      <c r="J184" s="200"/>
      <c r="K184" s="200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186</v>
      </c>
      <c r="AU184" s="209" t="s">
        <v>87</v>
      </c>
      <c r="AV184" s="13" t="s">
        <v>84</v>
      </c>
      <c r="AW184" s="13" t="s">
        <v>38</v>
      </c>
      <c r="AX184" s="13" t="s">
        <v>77</v>
      </c>
      <c r="AY184" s="209" t="s">
        <v>176</v>
      </c>
    </row>
    <row r="185" spans="1:65" s="14" customFormat="1" ht="11.25">
      <c r="B185" s="210"/>
      <c r="C185" s="211"/>
      <c r="D185" s="201" t="s">
        <v>186</v>
      </c>
      <c r="E185" s="212" t="s">
        <v>21</v>
      </c>
      <c r="F185" s="213" t="s">
        <v>578</v>
      </c>
      <c r="G185" s="211"/>
      <c r="H185" s="214">
        <v>13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186</v>
      </c>
      <c r="AU185" s="220" t="s">
        <v>87</v>
      </c>
      <c r="AV185" s="14" t="s">
        <v>87</v>
      </c>
      <c r="AW185" s="14" t="s">
        <v>38</v>
      </c>
      <c r="AX185" s="14" t="s">
        <v>77</v>
      </c>
      <c r="AY185" s="220" t="s">
        <v>176</v>
      </c>
    </row>
    <row r="186" spans="1:65" s="15" customFormat="1" ht="11.25">
      <c r="B186" s="221"/>
      <c r="C186" s="222"/>
      <c r="D186" s="201" t="s">
        <v>186</v>
      </c>
      <c r="E186" s="223" t="s">
        <v>21</v>
      </c>
      <c r="F186" s="224" t="s">
        <v>188</v>
      </c>
      <c r="G186" s="222"/>
      <c r="H186" s="225">
        <v>49.991999999999997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186</v>
      </c>
      <c r="AU186" s="231" t="s">
        <v>87</v>
      </c>
      <c r="AV186" s="15" t="s">
        <v>182</v>
      </c>
      <c r="AW186" s="15" t="s">
        <v>38</v>
      </c>
      <c r="AX186" s="15" t="s">
        <v>84</v>
      </c>
      <c r="AY186" s="231" t="s">
        <v>176</v>
      </c>
    </row>
    <row r="187" spans="1:65" s="12" customFormat="1" ht="22.9" customHeight="1">
      <c r="B187" s="165"/>
      <c r="C187" s="166"/>
      <c r="D187" s="167" t="s">
        <v>76</v>
      </c>
      <c r="E187" s="179" t="s">
        <v>87</v>
      </c>
      <c r="F187" s="179" t="s">
        <v>687</v>
      </c>
      <c r="G187" s="166"/>
      <c r="H187" s="166"/>
      <c r="I187" s="169"/>
      <c r="J187" s="180">
        <f>BK187</f>
        <v>0</v>
      </c>
      <c r="K187" s="166"/>
      <c r="L187" s="171"/>
      <c r="M187" s="172"/>
      <c r="N187" s="173"/>
      <c r="O187" s="173"/>
      <c r="P187" s="174">
        <f>SUM(P188:P199)</f>
        <v>0</v>
      </c>
      <c r="Q187" s="173"/>
      <c r="R187" s="174">
        <f>SUM(R188:R199)</f>
        <v>3.3825759999999998</v>
      </c>
      <c r="S187" s="173"/>
      <c r="T187" s="175">
        <f>SUM(T188:T199)</f>
        <v>0</v>
      </c>
      <c r="AR187" s="176" t="s">
        <v>84</v>
      </c>
      <c r="AT187" s="177" t="s">
        <v>76</v>
      </c>
      <c r="AU187" s="177" t="s">
        <v>84</v>
      </c>
      <c r="AY187" s="176" t="s">
        <v>176</v>
      </c>
      <c r="BK187" s="178">
        <f>SUM(BK188:BK199)</f>
        <v>0</v>
      </c>
    </row>
    <row r="188" spans="1:65" s="2" customFormat="1" ht="16.5" customHeight="1">
      <c r="A188" s="36"/>
      <c r="B188" s="37"/>
      <c r="C188" s="181" t="s">
        <v>246</v>
      </c>
      <c r="D188" s="181" t="s">
        <v>178</v>
      </c>
      <c r="E188" s="182" t="s">
        <v>688</v>
      </c>
      <c r="F188" s="183" t="s">
        <v>689</v>
      </c>
      <c r="G188" s="184" t="s">
        <v>131</v>
      </c>
      <c r="H188" s="185">
        <v>2.4</v>
      </c>
      <c r="I188" s="186"/>
      <c r="J188" s="187">
        <f>ROUND(I188*H188,2)</f>
        <v>0</v>
      </c>
      <c r="K188" s="183" t="s">
        <v>21</v>
      </c>
      <c r="L188" s="41"/>
      <c r="M188" s="188" t="s">
        <v>21</v>
      </c>
      <c r="N188" s="189" t="s">
        <v>48</v>
      </c>
      <c r="O188" s="66"/>
      <c r="P188" s="190">
        <f>O188*H188</f>
        <v>0</v>
      </c>
      <c r="Q188" s="190">
        <v>1.7739999999999999E-2</v>
      </c>
      <c r="R188" s="190">
        <f>Q188*H188</f>
        <v>4.2575999999999996E-2</v>
      </c>
      <c r="S188" s="190">
        <v>0</v>
      </c>
      <c r="T188" s="19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2" t="s">
        <v>182</v>
      </c>
      <c r="AT188" s="192" t="s">
        <v>178</v>
      </c>
      <c r="AU188" s="192" t="s">
        <v>87</v>
      </c>
      <c r="AY188" s="19" t="s">
        <v>176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9" t="s">
        <v>84</v>
      </c>
      <c r="BK188" s="193">
        <f>ROUND(I188*H188,2)</f>
        <v>0</v>
      </c>
      <c r="BL188" s="19" t="s">
        <v>182</v>
      </c>
      <c r="BM188" s="192" t="s">
        <v>690</v>
      </c>
    </row>
    <row r="189" spans="1:65" s="13" customFormat="1" ht="11.25">
      <c r="B189" s="199"/>
      <c r="C189" s="200"/>
      <c r="D189" s="201" t="s">
        <v>186</v>
      </c>
      <c r="E189" s="202" t="s">
        <v>21</v>
      </c>
      <c r="F189" s="203" t="s">
        <v>691</v>
      </c>
      <c r="G189" s="200"/>
      <c r="H189" s="202" t="s">
        <v>21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186</v>
      </c>
      <c r="AU189" s="209" t="s">
        <v>87</v>
      </c>
      <c r="AV189" s="13" t="s">
        <v>84</v>
      </c>
      <c r="AW189" s="13" t="s">
        <v>38</v>
      </c>
      <c r="AX189" s="13" t="s">
        <v>77</v>
      </c>
      <c r="AY189" s="209" t="s">
        <v>176</v>
      </c>
    </row>
    <row r="190" spans="1:65" s="14" customFormat="1" ht="11.25">
      <c r="B190" s="210"/>
      <c r="C190" s="211"/>
      <c r="D190" s="201" t="s">
        <v>186</v>
      </c>
      <c r="E190" s="212" t="s">
        <v>21</v>
      </c>
      <c r="F190" s="213" t="s">
        <v>692</v>
      </c>
      <c r="G190" s="211"/>
      <c r="H190" s="214">
        <v>2.4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186</v>
      </c>
      <c r="AU190" s="220" t="s">
        <v>87</v>
      </c>
      <c r="AV190" s="14" t="s">
        <v>87</v>
      </c>
      <c r="AW190" s="14" t="s">
        <v>38</v>
      </c>
      <c r="AX190" s="14" t="s">
        <v>77</v>
      </c>
      <c r="AY190" s="220" t="s">
        <v>176</v>
      </c>
    </row>
    <row r="191" spans="1:65" s="15" customFormat="1" ht="11.25">
      <c r="B191" s="221"/>
      <c r="C191" s="222"/>
      <c r="D191" s="201" t="s">
        <v>186</v>
      </c>
      <c r="E191" s="223" t="s">
        <v>21</v>
      </c>
      <c r="F191" s="224" t="s">
        <v>188</v>
      </c>
      <c r="G191" s="222"/>
      <c r="H191" s="225">
        <v>2.4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186</v>
      </c>
      <c r="AU191" s="231" t="s">
        <v>87</v>
      </c>
      <c r="AV191" s="15" t="s">
        <v>182</v>
      </c>
      <c r="AW191" s="15" t="s">
        <v>38</v>
      </c>
      <c r="AX191" s="15" t="s">
        <v>84</v>
      </c>
      <c r="AY191" s="231" t="s">
        <v>176</v>
      </c>
    </row>
    <row r="192" spans="1:65" s="2" customFormat="1" ht="16.5" customHeight="1">
      <c r="A192" s="36"/>
      <c r="B192" s="37"/>
      <c r="C192" s="181" t="s">
        <v>251</v>
      </c>
      <c r="D192" s="181" t="s">
        <v>178</v>
      </c>
      <c r="E192" s="182" t="s">
        <v>693</v>
      </c>
      <c r="F192" s="183" t="s">
        <v>694</v>
      </c>
      <c r="G192" s="184" t="s">
        <v>131</v>
      </c>
      <c r="H192" s="185">
        <v>9</v>
      </c>
      <c r="I192" s="186"/>
      <c r="J192" s="187">
        <f>ROUND(I192*H192,2)</f>
        <v>0</v>
      </c>
      <c r="K192" s="183" t="s">
        <v>21</v>
      </c>
      <c r="L192" s="41"/>
      <c r="M192" s="188" t="s">
        <v>21</v>
      </c>
      <c r="N192" s="189" t="s">
        <v>48</v>
      </c>
      <c r="O192" s="66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2" t="s">
        <v>182</v>
      </c>
      <c r="AT192" s="192" t="s">
        <v>178</v>
      </c>
      <c r="AU192" s="192" t="s">
        <v>87</v>
      </c>
      <c r="AY192" s="19" t="s">
        <v>176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9" t="s">
        <v>84</v>
      </c>
      <c r="BK192" s="193">
        <f>ROUND(I192*H192,2)</f>
        <v>0</v>
      </c>
      <c r="BL192" s="19" t="s">
        <v>182</v>
      </c>
      <c r="BM192" s="192" t="s">
        <v>695</v>
      </c>
    </row>
    <row r="193" spans="1:65" s="13" customFormat="1" ht="11.25">
      <c r="B193" s="199"/>
      <c r="C193" s="200"/>
      <c r="D193" s="201" t="s">
        <v>186</v>
      </c>
      <c r="E193" s="202" t="s">
        <v>21</v>
      </c>
      <c r="F193" s="203" t="s">
        <v>691</v>
      </c>
      <c r="G193" s="200"/>
      <c r="H193" s="202" t="s">
        <v>21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186</v>
      </c>
      <c r="AU193" s="209" t="s">
        <v>87</v>
      </c>
      <c r="AV193" s="13" t="s">
        <v>84</v>
      </c>
      <c r="AW193" s="13" t="s">
        <v>38</v>
      </c>
      <c r="AX193" s="13" t="s">
        <v>77</v>
      </c>
      <c r="AY193" s="209" t="s">
        <v>176</v>
      </c>
    </row>
    <row r="194" spans="1:65" s="14" customFormat="1" ht="11.25">
      <c r="B194" s="210"/>
      <c r="C194" s="211"/>
      <c r="D194" s="201" t="s">
        <v>186</v>
      </c>
      <c r="E194" s="212" t="s">
        <v>21</v>
      </c>
      <c r="F194" s="213" t="s">
        <v>696</v>
      </c>
      <c r="G194" s="211"/>
      <c r="H194" s="214">
        <v>9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186</v>
      </c>
      <c r="AU194" s="220" t="s">
        <v>87</v>
      </c>
      <c r="AV194" s="14" t="s">
        <v>87</v>
      </c>
      <c r="AW194" s="14" t="s">
        <v>38</v>
      </c>
      <c r="AX194" s="14" t="s">
        <v>77</v>
      </c>
      <c r="AY194" s="220" t="s">
        <v>176</v>
      </c>
    </row>
    <row r="195" spans="1:65" s="15" customFormat="1" ht="11.25">
      <c r="B195" s="221"/>
      <c r="C195" s="222"/>
      <c r="D195" s="201" t="s">
        <v>186</v>
      </c>
      <c r="E195" s="223" t="s">
        <v>21</v>
      </c>
      <c r="F195" s="224" t="s">
        <v>188</v>
      </c>
      <c r="G195" s="222"/>
      <c r="H195" s="225">
        <v>9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186</v>
      </c>
      <c r="AU195" s="231" t="s">
        <v>87</v>
      </c>
      <c r="AV195" s="15" t="s">
        <v>182</v>
      </c>
      <c r="AW195" s="15" t="s">
        <v>38</v>
      </c>
      <c r="AX195" s="15" t="s">
        <v>84</v>
      </c>
      <c r="AY195" s="231" t="s">
        <v>176</v>
      </c>
    </row>
    <row r="196" spans="1:65" s="2" customFormat="1" ht="16.5" customHeight="1">
      <c r="A196" s="36"/>
      <c r="B196" s="37"/>
      <c r="C196" s="246" t="s">
        <v>256</v>
      </c>
      <c r="D196" s="246" t="s">
        <v>492</v>
      </c>
      <c r="E196" s="247" t="s">
        <v>697</v>
      </c>
      <c r="F196" s="248" t="s">
        <v>698</v>
      </c>
      <c r="G196" s="249" t="s">
        <v>142</v>
      </c>
      <c r="H196" s="250">
        <v>2</v>
      </c>
      <c r="I196" s="251"/>
      <c r="J196" s="252">
        <f>ROUND(I196*H196,2)</f>
        <v>0</v>
      </c>
      <c r="K196" s="248" t="s">
        <v>181</v>
      </c>
      <c r="L196" s="253"/>
      <c r="M196" s="254" t="s">
        <v>21</v>
      </c>
      <c r="N196" s="255" t="s">
        <v>48</v>
      </c>
      <c r="O196" s="66"/>
      <c r="P196" s="190">
        <f>O196*H196</f>
        <v>0</v>
      </c>
      <c r="Q196" s="190">
        <v>1.67</v>
      </c>
      <c r="R196" s="190">
        <f>Q196*H196</f>
        <v>3.34</v>
      </c>
      <c r="S196" s="190">
        <v>0</v>
      </c>
      <c r="T196" s="19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2" t="s">
        <v>221</v>
      </c>
      <c r="AT196" s="192" t="s">
        <v>492</v>
      </c>
      <c r="AU196" s="192" t="s">
        <v>87</v>
      </c>
      <c r="AY196" s="19" t="s">
        <v>176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9" t="s">
        <v>84</v>
      </c>
      <c r="BK196" s="193">
        <f>ROUND(I196*H196,2)</f>
        <v>0</v>
      </c>
      <c r="BL196" s="19" t="s">
        <v>182</v>
      </c>
      <c r="BM196" s="192" t="s">
        <v>699</v>
      </c>
    </row>
    <row r="197" spans="1:65" s="2" customFormat="1" ht="11.25">
      <c r="A197" s="36"/>
      <c r="B197" s="37"/>
      <c r="C197" s="38"/>
      <c r="D197" s="194" t="s">
        <v>184</v>
      </c>
      <c r="E197" s="38"/>
      <c r="F197" s="195" t="s">
        <v>700</v>
      </c>
      <c r="G197" s="38"/>
      <c r="H197" s="38"/>
      <c r="I197" s="196"/>
      <c r="J197" s="38"/>
      <c r="K197" s="38"/>
      <c r="L197" s="41"/>
      <c r="M197" s="197"/>
      <c r="N197" s="198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184</v>
      </c>
      <c r="AU197" s="19" t="s">
        <v>87</v>
      </c>
    </row>
    <row r="198" spans="1:65" s="14" customFormat="1" ht="11.25">
      <c r="B198" s="210"/>
      <c r="C198" s="211"/>
      <c r="D198" s="201" t="s">
        <v>186</v>
      </c>
      <c r="E198" s="212" t="s">
        <v>21</v>
      </c>
      <c r="F198" s="213" t="s">
        <v>87</v>
      </c>
      <c r="G198" s="211"/>
      <c r="H198" s="214">
        <v>2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186</v>
      </c>
      <c r="AU198" s="220" t="s">
        <v>87</v>
      </c>
      <c r="AV198" s="14" t="s">
        <v>87</v>
      </c>
      <c r="AW198" s="14" t="s">
        <v>38</v>
      </c>
      <c r="AX198" s="14" t="s">
        <v>77</v>
      </c>
      <c r="AY198" s="220" t="s">
        <v>176</v>
      </c>
    </row>
    <row r="199" spans="1:65" s="15" customFormat="1" ht="11.25">
      <c r="B199" s="221"/>
      <c r="C199" s="222"/>
      <c r="D199" s="201" t="s">
        <v>186</v>
      </c>
      <c r="E199" s="223" t="s">
        <v>21</v>
      </c>
      <c r="F199" s="224" t="s">
        <v>188</v>
      </c>
      <c r="G199" s="222"/>
      <c r="H199" s="225">
        <v>2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186</v>
      </c>
      <c r="AU199" s="231" t="s">
        <v>87</v>
      </c>
      <c r="AV199" s="15" t="s">
        <v>182</v>
      </c>
      <c r="AW199" s="15" t="s">
        <v>38</v>
      </c>
      <c r="AX199" s="15" t="s">
        <v>84</v>
      </c>
      <c r="AY199" s="231" t="s">
        <v>176</v>
      </c>
    </row>
    <row r="200" spans="1:65" s="12" customFormat="1" ht="22.9" customHeight="1">
      <c r="B200" s="165"/>
      <c r="C200" s="166"/>
      <c r="D200" s="167" t="s">
        <v>76</v>
      </c>
      <c r="E200" s="179" t="s">
        <v>195</v>
      </c>
      <c r="F200" s="179" t="s">
        <v>701</v>
      </c>
      <c r="G200" s="166"/>
      <c r="H200" s="166"/>
      <c r="I200" s="169"/>
      <c r="J200" s="180">
        <f>BK200</f>
        <v>0</v>
      </c>
      <c r="K200" s="166"/>
      <c r="L200" s="171"/>
      <c r="M200" s="172"/>
      <c r="N200" s="173"/>
      <c r="O200" s="173"/>
      <c r="P200" s="174">
        <f>SUM(P201:P265)</f>
        <v>0</v>
      </c>
      <c r="Q200" s="173"/>
      <c r="R200" s="174">
        <f>SUM(R201:R265)</f>
        <v>5.9521143799999994</v>
      </c>
      <c r="S200" s="173"/>
      <c r="T200" s="175">
        <f>SUM(T201:T265)</f>
        <v>0</v>
      </c>
      <c r="AR200" s="176" t="s">
        <v>84</v>
      </c>
      <c r="AT200" s="177" t="s">
        <v>76</v>
      </c>
      <c r="AU200" s="177" t="s">
        <v>84</v>
      </c>
      <c r="AY200" s="176" t="s">
        <v>176</v>
      </c>
      <c r="BK200" s="178">
        <f>SUM(BK201:BK265)</f>
        <v>0</v>
      </c>
    </row>
    <row r="201" spans="1:65" s="2" customFormat="1" ht="37.9" customHeight="1">
      <c r="A201" s="36"/>
      <c r="B201" s="37"/>
      <c r="C201" s="181" t="s">
        <v>8</v>
      </c>
      <c r="D201" s="181" t="s">
        <v>178</v>
      </c>
      <c r="E201" s="182" t="s">
        <v>702</v>
      </c>
      <c r="F201" s="183" t="s">
        <v>703</v>
      </c>
      <c r="G201" s="184" t="s">
        <v>298</v>
      </c>
      <c r="H201" s="185">
        <v>6.9710000000000001</v>
      </c>
      <c r="I201" s="186"/>
      <c r="J201" s="187">
        <f>ROUND(I201*H201,2)</f>
        <v>0</v>
      </c>
      <c r="K201" s="183" t="s">
        <v>181</v>
      </c>
      <c r="L201" s="41"/>
      <c r="M201" s="188" t="s">
        <v>21</v>
      </c>
      <c r="N201" s="189" t="s">
        <v>48</v>
      </c>
      <c r="O201" s="66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2" t="s">
        <v>182</v>
      </c>
      <c r="AT201" s="192" t="s">
        <v>178</v>
      </c>
      <c r="AU201" s="192" t="s">
        <v>87</v>
      </c>
      <c r="AY201" s="19" t="s">
        <v>176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9" t="s">
        <v>84</v>
      </c>
      <c r="BK201" s="193">
        <f>ROUND(I201*H201,2)</f>
        <v>0</v>
      </c>
      <c r="BL201" s="19" t="s">
        <v>182</v>
      </c>
      <c r="BM201" s="192" t="s">
        <v>704</v>
      </c>
    </row>
    <row r="202" spans="1:65" s="2" customFormat="1" ht="11.25">
      <c r="A202" s="36"/>
      <c r="B202" s="37"/>
      <c r="C202" s="38"/>
      <c r="D202" s="194" t="s">
        <v>184</v>
      </c>
      <c r="E202" s="38"/>
      <c r="F202" s="195" t="s">
        <v>705</v>
      </c>
      <c r="G202" s="38"/>
      <c r="H202" s="38"/>
      <c r="I202" s="196"/>
      <c r="J202" s="38"/>
      <c r="K202" s="38"/>
      <c r="L202" s="41"/>
      <c r="M202" s="197"/>
      <c r="N202" s="198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184</v>
      </c>
      <c r="AU202" s="19" t="s">
        <v>87</v>
      </c>
    </row>
    <row r="203" spans="1:65" s="13" customFormat="1" ht="11.25">
      <c r="B203" s="199"/>
      <c r="C203" s="200"/>
      <c r="D203" s="201" t="s">
        <v>186</v>
      </c>
      <c r="E203" s="202" t="s">
        <v>21</v>
      </c>
      <c r="F203" s="203" t="s">
        <v>706</v>
      </c>
      <c r="G203" s="200"/>
      <c r="H203" s="202" t="s">
        <v>21</v>
      </c>
      <c r="I203" s="204"/>
      <c r="J203" s="200"/>
      <c r="K203" s="200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186</v>
      </c>
      <c r="AU203" s="209" t="s">
        <v>87</v>
      </c>
      <c r="AV203" s="13" t="s">
        <v>84</v>
      </c>
      <c r="AW203" s="13" t="s">
        <v>38</v>
      </c>
      <c r="AX203" s="13" t="s">
        <v>77</v>
      </c>
      <c r="AY203" s="209" t="s">
        <v>176</v>
      </c>
    </row>
    <row r="204" spans="1:65" s="13" customFormat="1" ht="11.25">
      <c r="B204" s="199"/>
      <c r="C204" s="200"/>
      <c r="D204" s="201" t="s">
        <v>186</v>
      </c>
      <c r="E204" s="202" t="s">
        <v>21</v>
      </c>
      <c r="F204" s="203" t="s">
        <v>707</v>
      </c>
      <c r="G204" s="200"/>
      <c r="H204" s="202" t="s">
        <v>21</v>
      </c>
      <c r="I204" s="204"/>
      <c r="J204" s="200"/>
      <c r="K204" s="200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186</v>
      </c>
      <c r="AU204" s="209" t="s">
        <v>87</v>
      </c>
      <c r="AV204" s="13" t="s">
        <v>84</v>
      </c>
      <c r="AW204" s="13" t="s">
        <v>38</v>
      </c>
      <c r="AX204" s="13" t="s">
        <v>77</v>
      </c>
      <c r="AY204" s="209" t="s">
        <v>176</v>
      </c>
    </row>
    <row r="205" spans="1:65" s="14" customFormat="1" ht="11.25">
      <c r="B205" s="210"/>
      <c r="C205" s="211"/>
      <c r="D205" s="201" t="s">
        <v>186</v>
      </c>
      <c r="E205" s="212" t="s">
        <v>21</v>
      </c>
      <c r="F205" s="213" t="s">
        <v>708</v>
      </c>
      <c r="G205" s="211"/>
      <c r="H205" s="214">
        <v>2.7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186</v>
      </c>
      <c r="AU205" s="220" t="s">
        <v>87</v>
      </c>
      <c r="AV205" s="14" t="s">
        <v>87</v>
      </c>
      <c r="AW205" s="14" t="s">
        <v>38</v>
      </c>
      <c r="AX205" s="14" t="s">
        <v>77</v>
      </c>
      <c r="AY205" s="220" t="s">
        <v>176</v>
      </c>
    </row>
    <row r="206" spans="1:65" s="13" customFormat="1" ht="11.25">
      <c r="B206" s="199"/>
      <c r="C206" s="200"/>
      <c r="D206" s="201" t="s">
        <v>186</v>
      </c>
      <c r="E206" s="202" t="s">
        <v>21</v>
      </c>
      <c r="F206" s="203" t="s">
        <v>709</v>
      </c>
      <c r="G206" s="200"/>
      <c r="H206" s="202" t="s">
        <v>21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186</v>
      </c>
      <c r="AU206" s="209" t="s">
        <v>87</v>
      </c>
      <c r="AV206" s="13" t="s">
        <v>84</v>
      </c>
      <c r="AW206" s="13" t="s">
        <v>38</v>
      </c>
      <c r="AX206" s="13" t="s">
        <v>77</v>
      </c>
      <c r="AY206" s="209" t="s">
        <v>176</v>
      </c>
    </row>
    <row r="207" spans="1:65" s="14" customFormat="1" ht="11.25">
      <c r="B207" s="210"/>
      <c r="C207" s="211"/>
      <c r="D207" s="201" t="s">
        <v>186</v>
      </c>
      <c r="E207" s="212" t="s">
        <v>21</v>
      </c>
      <c r="F207" s="213" t="s">
        <v>710</v>
      </c>
      <c r="G207" s="211"/>
      <c r="H207" s="214">
        <v>3.903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186</v>
      </c>
      <c r="AU207" s="220" t="s">
        <v>87</v>
      </c>
      <c r="AV207" s="14" t="s">
        <v>87</v>
      </c>
      <c r="AW207" s="14" t="s">
        <v>38</v>
      </c>
      <c r="AX207" s="14" t="s">
        <v>77</v>
      </c>
      <c r="AY207" s="220" t="s">
        <v>176</v>
      </c>
    </row>
    <row r="208" spans="1:65" s="14" customFormat="1" ht="11.25">
      <c r="B208" s="210"/>
      <c r="C208" s="211"/>
      <c r="D208" s="201" t="s">
        <v>186</v>
      </c>
      <c r="E208" s="212" t="s">
        <v>21</v>
      </c>
      <c r="F208" s="213" t="s">
        <v>711</v>
      </c>
      <c r="G208" s="211"/>
      <c r="H208" s="214">
        <v>0.36799999999999999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186</v>
      </c>
      <c r="AU208" s="220" t="s">
        <v>87</v>
      </c>
      <c r="AV208" s="14" t="s">
        <v>87</v>
      </c>
      <c r="AW208" s="14" t="s">
        <v>38</v>
      </c>
      <c r="AX208" s="14" t="s">
        <v>77</v>
      </c>
      <c r="AY208" s="220" t="s">
        <v>176</v>
      </c>
    </row>
    <row r="209" spans="1:65" s="15" customFormat="1" ht="11.25">
      <c r="B209" s="221"/>
      <c r="C209" s="222"/>
      <c r="D209" s="201" t="s">
        <v>186</v>
      </c>
      <c r="E209" s="223" t="s">
        <v>21</v>
      </c>
      <c r="F209" s="224" t="s">
        <v>188</v>
      </c>
      <c r="G209" s="222"/>
      <c r="H209" s="225">
        <v>6.9710000000000001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186</v>
      </c>
      <c r="AU209" s="231" t="s">
        <v>87</v>
      </c>
      <c r="AV209" s="15" t="s">
        <v>182</v>
      </c>
      <c r="AW209" s="15" t="s">
        <v>38</v>
      </c>
      <c r="AX209" s="15" t="s">
        <v>84</v>
      </c>
      <c r="AY209" s="231" t="s">
        <v>176</v>
      </c>
    </row>
    <row r="210" spans="1:65" s="2" customFormat="1" ht="37.9" customHeight="1">
      <c r="A210" s="36"/>
      <c r="B210" s="37"/>
      <c r="C210" s="181" t="s">
        <v>220</v>
      </c>
      <c r="D210" s="181" t="s">
        <v>178</v>
      </c>
      <c r="E210" s="182" t="s">
        <v>712</v>
      </c>
      <c r="F210" s="183" t="s">
        <v>713</v>
      </c>
      <c r="G210" s="184" t="s">
        <v>298</v>
      </c>
      <c r="H210" s="185">
        <v>4.9779999999999998</v>
      </c>
      <c r="I210" s="186"/>
      <c r="J210" s="187">
        <f>ROUND(I210*H210,2)</f>
        <v>0</v>
      </c>
      <c r="K210" s="183" t="s">
        <v>181</v>
      </c>
      <c r="L210" s="41"/>
      <c r="M210" s="188" t="s">
        <v>21</v>
      </c>
      <c r="N210" s="189" t="s">
        <v>48</v>
      </c>
      <c r="O210" s="66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2" t="s">
        <v>182</v>
      </c>
      <c r="AT210" s="192" t="s">
        <v>178</v>
      </c>
      <c r="AU210" s="192" t="s">
        <v>87</v>
      </c>
      <c r="AY210" s="19" t="s">
        <v>176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9" t="s">
        <v>84</v>
      </c>
      <c r="BK210" s="193">
        <f>ROUND(I210*H210,2)</f>
        <v>0</v>
      </c>
      <c r="BL210" s="19" t="s">
        <v>182</v>
      </c>
      <c r="BM210" s="192" t="s">
        <v>714</v>
      </c>
    </row>
    <row r="211" spans="1:65" s="2" customFormat="1" ht="11.25">
      <c r="A211" s="36"/>
      <c r="B211" s="37"/>
      <c r="C211" s="38"/>
      <c r="D211" s="194" t="s">
        <v>184</v>
      </c>
      <c r="E211" s="38"/>
      <c r="F211" s="195" t="s">
        <v>715</v>
      </c>
      <c r="G211" s="38"/>
      <c r="H211" s="38"/>
      <c r="I211" s="196"/>
      <c r="J211" s="38"/>
      <c r="K211" s="38"/>
      <c r="L211" s="41"/>
      <c r="M211" s="197"/>
      <c r="N211" s="198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184</v>
      </c>
      <c r="AU211" s="19" t="s">
        <v>87</v>
      </c>
    </row>
    <row r="212" spans="1:65" s="13" customFormat="1" ht="11.25">
      <c r="B212" s="199"/>
      <c r="C212" s="200"/>
      <c r="D212" s="201" t="s">
        <v>186</v>
      </c>
      <c r="E212" s="202" t="s">
        <v>21</v>
      </c>
      <c r="F212" s="203" t="s">
        <v>716</v>
      </c>
      <c r="G212" s="200"/>
      <c r="H212" s="202" t="s">
        <v>21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186</v>
      </c>
      <c r="AU212" s="209" t="s">
        <v>87</v>
      </c>
      <c r="AV212" s="13" t="s">
        <v>84</v>
      </c>
      <c r="AW212" s="13" t="s">
        <v>38</v>
      </c>
      <c r="AX212" s="13" t="s">
        <v>77</v>
      </c>
      <c r="AY212" s="209" t="s">
        <v>176</v>
      </c>
    </row>
    <row r="213" spans="1:65" s="14" customFormat="1" ht="11.25">
      <c r="B213" s="210"/>
      <c r="C213" s="211"/>
      <c r="D213" s="201" t="s">
        <v>186</v>
      </c>
      <c r="E213" s="212" t="s">
        <v>21</v>
      </c>
      <c r="F213" s="213" t="s">
        <v>717</v>
      </c>
      <c r="G213" s="211"/>
      <c r="H213" s="214">
        <v>3.6219999999999999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186</v>
      </c>
      <c r="AU213" s="220" t="s">
        <v>87</v>
      </c>
      <c r="AV213" s="14" t="s">
        <v>87</v>
      </c>
      <c r="AW213" s="14" t="s">
        <v>38</v>
      </c>
      <c r="AX213" s="14" t="s">
        <v>77</v>
      </c>
      <c r="AY213" s="220" t="s">
        <v>176</v>
      </c>
    </row>
    <row r="214" spans="1:65" s="14" customFormat="1" ht="11.25">
      <c r="B214" s="210"/>
      <c r="C214" s="211"/>
      <c r="D214" s="201" t="s">
        <v>186</v>
      </c>
      <c r="E214" s="212" t="s">
        <v>21</v>
      </c>
      <c r="F214" s="213" t="s">
        <v>718</v>
      </c>
      <c r="G214" s="211"/>
      <c r="H214" s="214">
        <v>1.3560000000000001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186</v>
      </c>
      <c r="AU214" s="220" t="s">
        <v>87</v>
      </c>
      <c r="AV214" s="14" t="s">
        <v>87</v>
      </c>
      <c r="AW214" s="14" t="s">
        <v>38</v>
      </c>
      <c r="AX214" s="14" t="s">
        <v>77</v>
      </c>
      <c r="AY214" s="220" t="s">
        <v>176</v>
      </c>
    </row>
    <row r="215" spans="1:65" s="15" customFormat="1" ht="11.25">
      <c r="B215" s="221"/>
      <c r="C215" s="222"/>
      <c r="D215" s="201" t="s">
        <v>186</v>
      </c>
      <c r="E215" s="223" t="s">
        <v>21</v>
      </c>
      <c r="F215" s="224" t="s">
        <v>188</v>
      </c>
      <c r="G215" s="222"/>
      <c r="H215" s="225">
        <v>4.9779999999999998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186</v>
      </c>
      <c r="AU215" s="231" t="s">
        <v>87</v>
      </c>
      <c r="AV215" s="15" t="s">
        <v>182</v>
      </c>
      <c r="AW215" s="15" t="s">
        <v>38</v>
      </c>
      <c r="AX215" s="15" t="s">
        <v>84</v>
      </c>
      <c r="AY215" s="231" t="s">
        <v>176</v>
      </c>
    </row>
    <row r="216" spans="1:65" s="2" customFormat="1" ht="37.9" customHeight="1">
      <c r="A216" s="36"/>
      <c r="B216" s="37"/>
      <c r="C216" s="181" t="s">
        <v>269</v>
      </c>
      <c r="D216" s="181" t="s">
        <v>178</v>
      </c>
      <c r="E216" s="182" t="s">
        <v>719</v>
      </c>
      <c r="F216" s="183" t="s">
        <v>720</v>
      </c>
      <c r="G216" s="184" t="s">
        <v>298</v>
      </c>
      <c r="H216" s="185">
        <v>68.040000000000006</v>
      </c>
      <c r="I216" s="186"/>
      <c r="J216" s="187">
        <f>ROUND(I216*H216,2)</f>
        <v>0</v>
      </c>
      <c r="K216" s="183" t="s">
        <v>181</v>
      </c>
      <c r="L216" s="41"/>
      <c r="M216" s="188" t="s">
        <v>21</v>
      </c>
      <c r="N216" s="189" t="s">
        <v>48</v>
      </c>
      <c r="O216" s="66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2" t="s">
        <v>182</v>
      </c>
      <c r="AT216" s="192" t="s">
        <v>178</v>
      </c>
      <c r="AU216" s="192" t="s">
        <v>87</v>
      </c>
      <c r="AY216" s="19" t="s">
        <v>176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9" t="s">
        <v>84</v>
      </c>
      <c r="BK216" s="193">
        <f>ROUND(I216*H216,2)</f>
        <v>0</v>
      </c>
      <c r="BL216" s="19" t="s">
        <v>182</v>
      </c>
      <c r="BM216" s="192" t="s">
        <v>721</v>
      </c>
    </row>
    <row r="217" spans="1:65" s="2" customFormat="1" ht="11.25">
      <c r="A217" s="36"/>
      <c r="B217" s="37"/>
      <c r="C217" s="38"/>
      <c r="D217" s="194" t="s">
        <v>184</v>
      </c>
      <c r="E217" s="38"/>
      <c r="F217" s="195" t="s">
        <v>722</v>
      </c>
      <c r="G217" s="38"/>
      <c r="H217" s="38"/>
      <c r="I217" s="196"/>
      <c r="J217" s="38"/>
      <c r="K217" s="38"/>
      <c r="L217" s="41"/>
      <c r="M217" s="197"/>
      <c r="N217" s="198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184</v>
      </c>
      <c r="AU217" s="19" t="s">
        <v>87</v>
      </c>
    </row>
    <row r="218" spans="1:65" s="13" customFormat="1" ht="11.25">
      <c r="B218" s="199"/>
      <c r="C218" s="200"/>
      <c r="D218" s="201" t="s">
        <v>186</v>
      </c>
      <c r="E218" s="202" t="s">
        <v>21</v>
      </c>
      <c r="F218" s="203" t="s">
        <v>723</v>
      </c>
      <c r="G218" s="200"/>
      <c r="H218" s="202" t="s">
        <v>21</v>
      </c>
      <c r="I218" s="204"/>
      <c r="J218" s="200"/>
      <c r="K218" s="200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186</v>
      </c>
      <c r="AU218" s="209" t="s">
        <v>87</v>
      </c>
      <c r="AV218" s="13" t="s">
        <v>84</v>
      </c>
      <c r="AW218" s="13" t="s">
        <v>38</v>
      </c>
      <c r="AX218" s="13" t="s">
        <v>77</v>
      </c>
      <c r="AY218" s="209" t="s">
        <v>176</v>
      </c>
    </row>
    <row r="219" spans="1:65" s="13" customFormat="1" ht="11.25">
      <c r="B219" s="199"/>
      <c r="C219" s="200"/>
      <c r="D219" s="201" t="s">
        <v>186</v>
      </c>
      <c r="E219" s="202" t="s">
        <v>21</v>
      </c>
      <c r="F219" s="203" t="s">
        <v>724</v>
      </c>
      <c r="G219" s="200"/>
      <c r="H219" s="202" t="s">
        <v>21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186</v>
      </c>
      <c r="AU219" s="209" t="s">
        <v>87</v>
      </c>
      <c r="AV219" s="13" t="s">
        <v>84</v>
      </c>
      <c r="AW219" s="13" t="s">
        <v>38</v>
      </c>
      <c r="AX219" s="13" t="s">
        <v>77</v>
      </c>
      <c r="AY219" s="209" t="s">
        <v>176</v>
      </c>
    </row>
    <row r="220" spans="1:65" s="14" customFormat="1" ht="11.25">
      <c r="B220" s="210"/>
      <c r="C220" s="211"/>
      <c r="D220" s="201" t="s">
        <v>186</v>
      </c>
      <c r="E220" s="212" t="s">
        <v>21</v>
      </c>
      <c r="F220" s="213" t="s">
        <v>725</v>
      </c>
      <c r="G220" s="211"/>
      <c r="H220" s="214">
        <v>33.22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186</v>
      </c>
      <c r="AU220" s="220" t="s">
        <v>87</v>
      </c>
      <c r="AV220" s="14" t="s">
        <v>87</v>
      </c>
      <c r="AW220" s="14" t="s">
        <v>38</v>
      </c>
      <c r="AX220" s="14" t="s">
        <v>77</v>
      </c>
      <c r="AY220" s="220" t="s">
        <v>176</v>
      </c>
    </row>
    <row r="221" spans="1:65" s="14" customFormat="1" ht="11.25">
      <c r="B221" s="210"/>
      <c r="C221" s="211"/>
      <c r="D221" s="201" t="s">
        <v>186</v>
      </c>
      <c r="E221" s="212" t="s">
        <v>21</v>
      </c>
      <c r="F221" s="213" t="s">
        <v>726</v>
      </c>
      <c r="G221" s="211"/>
      <c r="H221" s="214">
        <v>2.75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186</v>
      </c>
      <c r="AU221" s="220" t="s">
        <v>87</v>
      </c>
      <c r="AV221" s="14" t="s">
        <v>87</v>
      </c>
      <c r="AW221" s="14" t="s">
        <v>38</v>
      </c>
      <c r="AX221" s="14" t="s">
        <v>77</v>
      </c>
      <c r="AY221" s="220" t="s">
        <v>176</v>
      </c>
    </row>
    <row r="222" spans="1:65" s="13" customFormat="1" ht="11.25">
      <c r="B222" s="199"/>
      <c r="C222" s="200"/>
      <c r="D222" s="201" t="s">
        <v>186</v>
      </c>
      <c r="E222" s="202" t="s">
        <v>21</v>
      </c>
      <c r="F222" s="203" t="s">
        <v>727</v>
      </c>
      <c r="G222" s="200"/>
      <c r="H222" s="202" t="s">
        <v>21</v>
      </c>
      <c r="I222" s="204"/>
      <c r="J222" s="200"/>
      <c r="K222" s="200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186</v>
      </c>
      <c r="AU222" s="209" t="s">
        <v>87</v>
      </c>
      <c r="AV222" s="13" t="s">
        <v>84</v>
      </c>
      <c r="AW222" s="13" t="s">
        <v>38</v>
      </c>
      <c r="AX222" s="13" t="s">
        <v>77</v>
      </c>
      <c r="AY222" s="209" t="s">
        <v>176</v>
      </c>
    </row>
    <row r="223" spans="1:65" s="14" customFormat="1" ht="11.25">
      <c r="B223" s="210"/>
      <c r="C223" s="211"/>
      <c r="D223" s="201" t="s">
        <v>186</v>
      </c>
      <c r="E223" s="212" t="s">
        <v>21</v>
      </c>
      <c r="F223" s="213" t="s">
        <v>728</v>
      </c>
      <c r="G223" s="211"/>
      <c r="H223" s="214">
        <v>13.23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186</v>
      </c>
      <c r="AU223" s="220" t="s">
        <v>87</v>
      </c>
      <c r="AV223" s="14" t="s">
        <v>87</v>
      </c>
      <c r="AW223" s="14" t="s">
        <v>38</v>
      </c>
      <c r="AX223" s="14" t="s">
        <v>77</v>
      </c>
      <c r="AY223" s="220" t="s">
        <v>176</v>
      </c>
    </row>
    <row r="224" spans="1:65" s="13" customFormat="1" ht="11.25">
      <c r="B224" s="199"/>
      <c r="C224" s="200"/>
      <c r="D224" s="201" t="s">
        <v>186</v>
      </c>
      <c r="E224" s="202" t="s">
        <v>21</v>
      </c>
      <c r="F224" s="203" t="s">
        <v>729</v>
      </c>
      <c r="G224" s="200"/>
      <c r="H224" s="202" t="s">
        <v>21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186</v>
      </c>
      <c r="AU224" s="209" t="s">
        <v>87</v>
      </c>
      <c r="AV224" s="13" t="s">
        <v>84</v>
      </c>
      <c r="AW224" s="13" t="s">
        <v>38</v>
      </c>
      <c r="AX224" s="13" t="s">
        <v>77</v>
      </c>
      <c r="AY224" s="209" t="s">
        <v>176</v>
      </c>
    </row>
    <row r="225" spans="1:65" s="14" customFormat="1" ht="11.25">
      <c r="B225" s="210"/>
      <c r="C225" s="211"/>
      <c r="D225" s="201" t="s">
        <v>186</v>
      </c>
      <c r="E225" s="212" t="s">
        <v>21</v>
      </c>
      <c r="F225" s="213" t="s">
        <v>730</v>
      </c>
      <c r="G225" s="211"/>
      <c r="H225" s="214">
        <v>17.670000000000002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186</v>
      </c>
      <c r="AU225" s="220" t="s">
        <v>87</v>
      </c>
      <c r="AV225" s="14" t="s">
        <v>87</v>
      </c>
      <c r="AW225" s="14" t="s">
        <v>38</v>
      </c>
      <c r="AX225" s="14" t="s">
        <v>77</v>
      </c>
      <c r="AY225" s="220" t="s">
        <v>176</v>
      </c>
    </row>
    <row r="226" spans="1:65" s="13" customFormat="1" ht="11.25">
      <c r="B226" s="199"/>
      <c r="C226" s="200"/>
      <c r="D226" s="201" t="s">
        <v>186</v>
      </c>
      <c r="E226" s="202" t="s">
        <v>21</v>
      </c>
      <c r="F226" s="203" t="s">
        <v>731</v>
      </c>
      <c r="G226" s="200"/>
      <c r="H226" s="202" t="s">
        <v>21</v>
      </c>
      <c r="I226" s="204"/>
      <c r="J226" s="200"/>
      <c r="K226" s="200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186</v>
      </c>
      <c r="AU226" s="209" t="s">
        <v>87</v>
      </c>
      <c r="AV226" s="13" t="s">
        <v>84</v>
      </c>
      <c r="AW226" s="13" t="s">
        <v>38</v>
      </c>
      <c r="AX226" s="13" t="s">
        <v>77</v>
      </c>
      <c r="AY226" s="209" t="s">
        <v>176</v>
      </c>
    </row>
    <row r="227" spans="1:65" s="14" customFormat="1" ht="11.25">
      <c r="B227" s="210"/>
      <c r="C227" s="211"/>
      <c r="D227" s="201" t="s">
        <v>186</v>
      </c>
      <c r="E227" s="212" t="s">
        <v>21</v>
      </c>
      <c r="F227" s="213" t="s">
        <v>732</v>
      </c>
      <c r="G227" s="211"/>
      <c r="H227" s="214">
        <v>1.35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186</v>
      </c>
      <c r="AU227" s="220" t="s">
        <v>87</v>
      </c>
      <c r="AV227" s="14" t="s">
        <v>87</v>
      </c>
      <c r="AW227" s="14" t="s">
        <v>38</v>
      </c>
      <c r="AX227" s="14" t="s">
        <v>77</v>
      </c>
      <c r="AY227" s="220" t="s">
        <v>176</v>
      </c>
    </row>
    <row r="228" spans="1:65" s="13" customFormat="1" ht="11.25">
      <c r="B228" s="199"/>
      <c r="C228" s="200"/>
      <c r="D228" s="201" t="s">
        <v>186</v>
      </c>
      <c r="E228" s="202" t="s">
        <v>21</v>
      </c>
      <c r="F228" s="203" t="s">
        <v>733</v>
      </c>
      <c r="G228" s="200"/>
      <c r="H228" s="202" t="s">
        <v>21</v>
      </c>
      <c r="I228" s="204"/>
      <c r="J228" s="200"/>
      <c r="K228" s="200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186</v>
      </c>
      <c r="AU228" s="209" t="s">
        <v>87</v>
      </c>
      <c r="AV228" s="13" t="s">
        <v>84</v>
      </c>
      <c r="AW228" s="13" t="s">
        <v>38</v>
      </c>
      <c r="AX228" s="13" t="s">
        <v>77</v>
      </c>
      <c r="AY228" s="209" t="s">
        <v>176</v>
      </c>
    </row>
    <row r="229" spans="1:65" s="14" customFormat="1" ht="11.25">
      <c r="B229" s="210"/>
      <c r="C229" s="211"/>
      <c r="D229" s="201" t="s">
        <v>186</v>
      </c>
      <c r="E229" s="212" t="s">
        <v>21</v>
      </c>
      <c r="F229" s="213" t="s">
        <v>734</v>
      </c>
      <c r="G229" s="211"/>
      <c r="H229" s="214">
        <v>-0.18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186</v>
      </c>
      <c r="AU229" s="220" t="s">
        <v>87</v>
      </c>
      <c r="AV229" s="14" t="s">
        <v>87</v>
      </c>
      <c r="AW229" s="14" t="s">
        <v>38</v>
      </c>
      <c r="AX229" s="14" t="s">
        <v>77</v>
      </c>
      <c r="AY229" s="220" t="s">
        <v>176</v>
      </c>
    </row>
    <row r="230" spans="1:65" s="16" customFormat="1" ht="11.25">
      <c r="B230" s="235"/>
      <c r="C230" s="236"/>
      <c r="D230" s="201" t="s">
        <v>186</v>
      </c>
      <c r="E230" s="237" t="s">
        <v>21</v>
      </c>
      <c r="F230" s="238" t="s">
        <v>428</v>
      </c>
      <c r="G230" s="236"/>
      <c r="H230" s="239">
        <v>68.040000000000006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AT230" s="245" t="s">
        <v>186</v>
      </c>
      <c r="AU230" s="245" t="s">
        <v>87</v>
      </c>
      <c r="AV230" s="16" t="s">
        <v>195</v>
      </c>
      <c r="AW230" s="16" t="s">
        <v>38</v>
      </c>
      <c r="AX230" s="16" t="s">
        <v>77</v>
      </c>
      <c r="AY230" s="245" t="s">
        <v>176</v>
      </c>
    </row>
    <row r="231" spans="1:65" s="15" customFormat="1" ht="11.25">
      <c r="B231" s="221"/>
      <c r="C231" s="222"/>
      <c r="D231" s="201" t="s">
        <v>186</v>
      </c>
      <c r="E231" s="223" t="s">
        <v>592</v>
      </c>
      <c r="F231" s="224" t="s">
        <v>188</v>
      </c>
      <c r="G231" s="222"/>
      <c r="H231" s="225">
        <v>68.040000000000006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186</v>
      </c>
      <c r="AU231" s="231" t="s">
        <v>87</v>
      </c>
      <c r="AV231" s="15" t="s">
        <v>182</v>
      </c>
      <c r="AW231" s="15" t="s">
        <v>38</v>
      </c>
      <c r="AX231" s="15" t="s">
        <v>84</v>
      </c>
      <c r="AY231" s="231" t="s">
        <v>176</v>
      </c>
    </row>
    <row r="232" spans="1:65" s="2" customFormat="1" ht="37.9" customHeight="1">
      <c r="A232" s="36"/>
      <c r="B232" s="37"/>
      <c r="C232" s="181" t="s">
        <v>274</v>
      </c>
      <c r="D232" s="181" t="s">
        <v>178</v>
      </c>
      <c r="E232" s="182" t="s">
        <v>735</v>
      </c>
      <c r="F232" s="183" t="s">
        <v>736</v>
      </c>
      <c r="G232" s="184" t="s">
        <v>131</v>
      </c>
      <c r="H232" s="185">
        <v>246.82</v>
      </c>
      <c r="I232" s="186"/>
      <c r="J232" s="187">
        <f>ROUND(I232*H232,2)</f>
        <v>0</v>
      </c>
      <c r="K232" s="183" t="s">
        <v>181</v>
      </c>
      <c r="L232" s="41"/>
      <c r="M232" s="188" t="s">
        <v>21</v>
      </c>
      <c r="N232" s="189" t="s">
        <v>48</v>
      </c>
      <c r="O232" s="66"/>
      <c r="P232" s="190">
        <f>O232*H232</f>
        <v>0</v>
      </c>
      <c r="Q232" s="190">
        <v>7.26E-3</v>
      </c>
      <c r="R232" s="190">
        <f>Q232*H232</f>
        <v>1.7919132</v>
      </c>
      <c r="S232" s="190">
        <v>0</v>
      </c>
      <c r="T232" s="191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2" t="s">
        <v>182</v>
      </c>
      <c r="AT232" s="192" t="s">
        <v>178</v>
      </c>
      <c r="AU232" s="192" t="s">
        <v>87</v>
      </c>
      <c r="AY232" s="19" t="s">
        <v>176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19" t="s">
        <v>84</v>
      </c>
      <c r="BK232" s="193">
        <f>ROUND(I232*H232,2)</f>
        <v>0</v>
      </c>
      <c r="BL232" s="19" t="s">
        <v>182</v>
      </c>
      <c r="BM232" s="192" t="s">
        <v>737</v>
      </c>
    </row>
    <row r="233" spans="1:65" s="2" customFormat="1" ht="11.25">
      <c r="A233" s="36"/>
      <c r="B233" s="37"/>
      <c r="C233" s="38"/>
      <c r="D233" s="194" t="s">
        <v>184</v>
      </c>
      <c r="E233" s="38"/>
      <c r="F233" s="195" t="s">
        <v>738</v>
      </c>
      <c r="G233" s="38"/>
      <c r="H233" s="38"/>
      <c r="I233" s="196"/>
      <c r="J233" s="38"/>
      <c r="K233" s="38"/>
      <c r="L233" s="41"/>
      <c r="M233" s="197"/>
      <c r="N233" s="198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184</v>
      </c>
      <c r="AU233" s="19" t="s">
        <v>87</v>
      </c>
    </row>
    <row r="234" spans="1:65" s="13" customFormat="1" ht="11.25">
      <c r="B234" s="199"/>
      <c r="C234" s="200"/>
      <c r="D234" s="201" t="s">
        <v>186</v>
      </c>
      <c r="E234" s="202" t="s">
        <v>21</v>
      </c>
      <c r="F234" s="203" t="s">
        <v>723</v>
      </c>
      <c r="G234" s="200"/>
      <c r="H234" s="202" t="s">
        <v>21</v>
      </c>
      <c r="I234" s="204"/>
      <c r="J234" s="200"/>
      <c r="K234" s="200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186</v>
      </c>
      <c r="AU234" s="209" t="s">
        <v>87</v>
      </c>
      <c r="AV234" s="13" t="s">
        <v>84</v>
      </c>
      <c r="AW234" s="13" t="s">
        <v>38</v>
      </c>
      <c r="AX234" s="13" t="s">
        <v>77</v>
      </c>
      <c r="AY234" s="209" t="s">
        <v>176</v>
      </c>
    </row>
    <row r="235" spans="1:65" s="13" customFormat="1" ht="11.25">
      <c r="B235" s="199"/>
      <c r="C235" s="200"/>
      <c r="D235" s="201" t="s">
        <v>186</v>
      </c>
      <c r="E235" s="202" t="s">
        <v>21</v>
      </c>
      <c r="F235" s="203" t="s">
        <v>724</v>
      </c>
      <c r="G235" s="200"/>
      <c r="H235" s="202" t="s">
        <v>21</v>
      </c>
      <c r="I235" s="204"/>
      <c r="J235" s="200"/>
      <c r="K235" s="200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186</v>
      </c>
      <c r="AU235" s="209" t="s">
        <v>87</v>
      </c>
      <c r="AV235" s="13" t="s">
        <v>84</v>
      </c>
      <c r="AW235" s="13" t="s">
        <v>38</v>
      </c>
      <c r="AX235" s="13" t="s">
        <v>77</v>
      </c>
      <c r="AY235" s="209" t="s">
        <v>176</v>
      </c>
    </row>
    <row r="236" spans="1:65" s="14" customFormat="1" ht="11.25">
      <c r="B236" s="210"/>
      <c r="C236" s="211"/>
      <c r="D236" s="201" t="s">
        <v>186</v>
      </c>
      <c r="E236" s="212" t="s">
        <v>21</v>
      </c>
      <c r="F236" s="213" t="s">
        <v>739</v>
      </c>
      <c r="G236" s="211"/>
      <c r="H236" s="214">
        <v>132.88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186</v>
      </c>
      <c r="AU236" s="220" t="s">
        <v>87</v>
      </c>
      <c r="AV236" s="14" t="s">
        <v>87</v>
      </c>
      <c r="AW236" s="14" t="s">
        <v>38</v>
      </c>
      <c r="AX236" s="14" t="s">
        <v>77</v>
      </c>
      <c r="AY236" s="220" t="s">
        <v>176</v>
      </c>
    </row>
    <row r="237" spans="1:65" s="14" customFormat="1" ht="11.25">
      <c r="B237" s="210"/>
      <c r="C237" s="211"/>
      <c r="D237" s="201" t="s">
        <v>186</v>
      </c>
      <c r="E237" s="212" t="s">
        <v>21</v>
      </c>
      <c r="F237" s="213" t="s">
        <v>740</v>
      </c>
      <c r="G237" s="211"/>
      <c r="H237" s="214">
        <v>-2.2000000000000002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186</v>
      </c>
      <c r="AU237" s="220" t="s">
        <v>87</v>
      </c>
      <c r="AV237" s="14" t="s">
        <v>87</v>
      </c>
      <c r="AW237" s="14" t="s">
        <v>38</v>
      </c>
      <c r="AX237" s="14" t="s">
        <v>77</v>
      </c>
      <c r="AY237" s="220" t="s">
        <v>176</v>
      </c>
    </row>
    <row r="238" spans="1:65" s="14" customFormat="1" ht="11.25">
      <c r="B238" s="210"/>
      <c r="C238" s="211"/>
      <c r="D238" s="201" t="s">
        <v>186</v>
      </c>
      <c r="E238" s="212" t="s">
        <v>21</v>
      </c>
      <c r="F238" s="213" t="s">
        <v>741</v>
      </c>
      <c r="G238" s="211"/>
      <c r="H238" s="214">
        <v>11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186</v>
      </c>
      <c r="AU238" s="220" t="s">
        <v>87</v>
      </c>
      <c r="AV238" s="14" t="s">
        <v>87</v>
      </c>
      <c r="AW238" s="14" t="s">
        <v>38</v>
      </c>
      <c r="AX238" s="14" t="s">
        <v>77</v>
      </c>
      <c r="AY238" s="220" t="s">
        <v>176</v>
      </c>
    </row>
    <row r="239" spans="1:65" s="13" customFormat="1" ht="11.25">
      <c r="B239" s="199"/>
      <c r="C239" s="200"/>
      <c r="D239" s="201" t="s">
        <v>186</v>
      </c>
      <c r="E239" s="202" t="s">
        <v>21</v>
      </c>
      <c r="F239" s="203" t="s">
        <v>727</v>
      </c>
      <c r="G239" s="200"/>
      <c r="H239" s="202" t="s">
        <v>21</v>
      </c>
      <c r="I239" s="204"/>
      <c r="J239" s="200"/>
      <c r="K239" s="200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186</v>
      </c>
      <c r="AU239" s="209" t="s">
        <v>87</v>
      </c>
      <c r="AV239" s="13" t="s">
        <v>84</v>
      </c>
      <c r="AW239" s="13" t="s">
        <v>38</v>
      </c>
      <c r="AX239" s="13" t="s">
        <v>77</v>
      </c>
      <c r="AY239" s="209" t="s">
        <v>176</v>
      </c>
    </row>
    <row r="240" spans="1:65" s="14" customFormat="1" ht="11.25">
      <c r="B240" s="210"/>
      <c r="C240" s="211"/>
      <c r="D240" s="201" t="s">
        <v>186</v>
      </c>
      <c r="E240" s="212" t="s">
        <v>21</v>
      </c>
      <c r="F240" s="213" t="s">
        <v>742</v>
      </c>
      <c r="G240" s="211"/>
      <c r="H240" s="214">
        <v>9.66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186</v>
      </c>
      <c r="AU240" s="220" t="s">
        <v>87</v>
      </c>
      <c r="AV240" s="14" t="s">
        <v>87</v>
      </c>
      <c r="AW240" s="14" t="s">
        <v>38</v>
      </c>
      <c r="AX240" s="14" t="s">
        <v>77</v>
      </c>
      <c r="AY240" s="220" t="s">
        <v>176</v>
      </c>
    </row>
    <row r="241" spans="1:65" s="13" customFormat="1" ht="11.25">
      <c r="B241" s="199"/>
      <c r="C241" s="200"/>
      <c r="D241" s="201" t="s">
        <v>186</v>
      </c>
      <c r="E241" s="202" t="s">
        <v>21</v>
      </c>
      <c r="F241" s="203" t="s">
        <v>729</v>
      </c>
      <c r="G241" s="200"/>
      <c r="H241" s="202" t="s">
        <v>21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186</v>
      </c>
      <c r="AU241" s="209" t="s">
        <v>87</v>
      </c>
      <c r="AV241" s="13" t="s">
        <v>84</v>
      </c>
      <c r="AW241" s="13" t="s">
        <v>38</v>
      </c>
      <c r="AX241" s="13" t="s">
        <v>77</v>
      </c>
      <c r="AY241" s="209" t="s">
        <v>176</v>
      </c>
    </row>
    <row r="242" spans="1:65" s="14" customFormat="1" ht="11.25">
      <c r="B242" s="210"/>
      <c r="C242" s="211"/>
      <c r="D242" s="201" t="s">
        <v>186</v>
      </c>
      <c r="E242" s="212" t="s">
        <v>21</v>
      </c>
      <c r="F242" s="213" t="s">
        <v>743</v>
      </c>
      <c r="G242" s="211"/>
      <c r="H242" s="214">
        <v>73.38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186</v>
      </c>
      <c r="AU242" s="220" t="s">
        <v>87</v>
      </c>
      <c r="AV242" s="14" t="s">
        <v>87</v>
      </c>
      <c r="AW242" s="14" t="s">
        <v>38</v>
      </c>
      <c r="AX242" s="14" t="s">
        <v>77</v>
      </c>
      <c r="AY242" s="220" t="s">
        <v>176</v>
      </c>
    </row>
    <row r="243" spans="1:65" s="13" customFormat="1" ht="11.25">
      <c r="B243" s="199"/>
      <c r="C243" s="200"/>
      <c r="D243" s="201" t="s">
        <v>186</v>
      </c>
      <c r="E243" s="202" t="s">
        <v>21</v>
      </c>
      <c r="F243" s="203" t="s">
        <v>731</v>
      </c>
      <c r="G243" s="200"/>
      <c r="H243" s="202" t="s">
        <v>21</v>
      </c>
      <c r="I243" s="204"/>
      <c r="J243" s="200"/>
      <c r="K243" s="200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186</v>
      </c>
      <c r="AU243" s="209" t="s">
        <v>87</v>
      </c>
      <c r="AV243" s="13" t="s">
        <v>84</v>
      </c>
      <c r="AW243" s="13" t="s">
        <v>38</v>
      </c>
      <c r="AX243" s="13" t="s">
        <v>77</v>
      </c>
      <c r="AY243" s="209" t="s">
        <v>176</v>
      </c>
    </row>
    <row r="244" spans="1:65" s="14" customFormat="1" ht="11.25">
      <c r="B244" s="210"/>
      <c r="C244" s="211"/>
      <c r="D244" s="201" t="s">
        <v>186</v>
      </c>
      <c r="E244" s="212" t="s">
        <v>21</v>
      </c>
      <c r="F244" s="213" t="s">
        <v>744</v>
      </c>
      <c r="G244" s="211"/>
      <c r="H244" s="214">
        <v>5.4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186</v>
      </c>
      <c r="AU244" s="220" t="s">
        <v>87</v>
      </c>
      <c r="AV244" s="14" t="s">
        <v>87</v>
      </c>
      <c r="AW244" s="14" t="s">
        <v>38</v>
      </c>
      <c r="AX244" s="14" t="s">
        <v>77</v>
      </c>
      <c r="AY244" s="220" t="s">
        <v>176</v>
      </c>
    </row>
    <row r="245" spans="1:65" s="16" customFormat="1" ht="11.25">
      <c r="B245" s="235"/>
      <c r="C245" s="236"/>
      <c r="D245" s="201" t="s">
        <v>186</v>
      </c>
      <c r="E245" s="237" t="s">
        <v>569</v>
      </c>
      <c r="F245" s="238" t="s">
        <v>428</v>
      </c>
      <c r="G245" s="236"/>
      <c r="H245" s="239">
        <v>230.12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186</v>
      </c>
      <c r="AU245" s="245" t="s">
        <v>87</v>
      </c>
      <c r="AV245" s="16" t="s">
        <v>195</v>
      </c>
      <c r="AW245" s="16" t="s">
        <v>38</v>
      </c>
      <c r="AX245" s="16" t="s">
        <v>77</v>
      </c>
      <c r="AY245" s="245" t="s">
        <v>176</v>
      </c>
    </row>
    <row r="246" spans="1:65" s="13" customFormat="1" ht="11.25">
      <c r="B246" s="199"/>
      <c r="C246" s="200"/>
      <c r="D246" s="201" t="s">
        <v>186</v>
      </c>
      <c r="E246" s="202" t="s">
        <v>21</v>
      </c>
      <c r="F246" s="203" t="s">
        <v>716</v>
      </c>
      <c r="G246" s="200"/>
      <c r="H246" s="202" t="s">
        <v>21</v>
      </c>
      <c r="I246" s="204"/>
      <c r="J246" s="200"/>
      <c r="K246" s="200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186</v>
      </c>
      <c r="AU246" s="209" t="s">
        <v>87</v>
      </c>
      <c r="AV246" s="13" t="s">
        <v>84</v>
      </c>
      <c r="AW246" s="13" t="s">
        <v>38</v>
      </c>
      <c r="AX246" s="13" t="s">
        <v>77</v>
      </c>
      <c r="AY246" s="209" t="s">
        <v>176</v>
      </c>
    </row>
    <row r="247" spans="1:65" s="14" customFormat="1" ht="11.25">
      <c r="B247" s="210"/>
      <c r="C247" s="211"/>
      <c r="D247" s="201" t="s">
        <v>186</v>
      </c>
      <c r="E247" s="212" t="s">
        <v>21</v>
      </c>
      <c r="F247" s="213" t="s">
        <v>745</v>
      </c>
      <c r="G247" s="211"/>
      <c r="H247" s="214">
        <v>15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186</v>
      </c>
      <c r="AU247" s="220" t="s">
        <v>87</v>
      </c>
      <c r="AV247" s="14" t="s">
        <v>87</v>
      </c>
      <c r="AW247" s="14" t="s">
        <v>38</v>
      </c>
      <c r="AX247" s="14" t="s">
        <v>77</v>
      </c>
      <c r="AY247" s="220" t="s">
        <v>176</v>
      </c>
    </row>
    <row r="248" spans="1:65" s="14" customFormat="1" ht="11.25">
      <c r="B248" s="210"/>
      <c r="C248" s="211"/>
      <c r="D248" s="201" t="s">
        <v>186</v>
      </c>
      <c r="E248" s="212" t="s">
        <v>21</v>
      </c>
      <c r="F248" s="213" t="s">
        <v>746</v>
      </c>
      <c r="G248" s="211"/>
      <c r="H248" s="214">
        <v>1.7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186</v>
      </c>
      <c r="AU248" s="220" t="s">
        <v>87</v>
      </c>
      <c r="AV248" s="14" t="s">
        <v>87</v>
      </c>
      <c r="AW248" s="14" t="s">
        <v>38</v>
      </c>
      <c r="AX248" s="14" t="s">
        <v>77</v>
      </c>
      <c r="AY248" s="220" t="s">
        <v>176</v>
      </c>
    </row>
    <row r="249" spans="1:65" s="16" customFormat="1" ht="11.25">
      <c r="B249" s="235"/>
      <c r="C249" s="236"/>
      <c r="D249" s="201" t="s">
        <v>186</v>
      </c>
      <c r="E249" s="237" t="s">
        <v>572</v>
      </c>
      <c r="F249" s="238" t="s">
        <v>428</v>
      </c>
      <c r="G249" s="236"/>
      <c r="H249" s="239">
        <v>16.7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AT249" s="245" t="s">
        <v>186</v>
      </c>
      <c r="AU249" s="245" t="s">
        <v>87</v>
      </c>
      <c r="AV249" s="16" t="s">
        <v>195</v>
      </c>
      <c r="AW249" s="16" t="s">
        <v>38</v>
      </c>
      <c r="AX249" s="16" t="s">
        <v>77</v>
      </c>
      <c r="AY249" s="245" t="s">
        <v>176</v>
      </c>
    </row>
    <row r="250" spans="1:65" s="15" customFormat="1" ht="11.25">
      <c r="B250" s="221"/>
      <c r="C250" s="222"/>
      <c r="D250" s="201" t="s">
        <v>186</v>
      </c>
      <c r="E250" s="223" t="s">
        <v>21</v>
      </c>
      <c r="F250" s="224" t="s">
        <v>188</v>
      </c>
      <c r="G250" s="222"/>
      <c r="H250" s="225">
        <v>246.82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186</v>
      </c>
      <c r="AU250" s="231" t="s">
        <v>87</v>
      </c>
      <c r="AV250" s="15" t="s">
        <v>182</v>
      </c>
      <c r="AW250" s="15" t="s">
        <v>38</v>
      </c>
      <c r="AX250" s="15" t="s">
        <v>84</v>
      </c>
      <c r="AY250" s="231" t="s">
        <v>176</v>
      </c>
    </row>
    <row r="251" spans="1:65" s="2" customFormat="1" ht="37.9" customHeight="1">
      <c r="A251" s="36"/>
      <c r="B251" s="37"/>
      <c r="C251" s="181" t="s">
        <v>280</v>
      </c>
      <c r="D251" s="181" t="s">
        <v>178</v>
      </c>
      <c r="E251" s="182" t="s">
        <v>747</v>
      </c>
      <c r="F251" s="183" t="s">
        <v>748</v>
      </c>
      <c r="G251" s="184" t="s">
        <v>131</v>
      </c>
      <c r="H251" s="185">
        <v>246.82</v>
      </c>
      <c r="I251" s="186"/>
      <c r="J251" s="187">
        <f>ROUND(I251*H251,2)</f>
        <v>0</v>
      </c>
      <c r="K251" s="183" t="s">
        <v>181</v>
      </c>
      <c r="L251" s="41"/>
      <c r="M251" s="188" t="s">
        <v>21</v>
      </c>
      <c r="N251" s="189" t="s">
        <v>48</v>
      </c>
      <c r="O251" s="66"/>
      <c r="P251" s="190">
        <f>O251*H251</f>
        <v>0</v>
      </c>
      <c r="Q251" s="190">
        <v>8.5999999999999998E-4</v>
      </c>
      <c r="R251" s="190">
        <f>Q251*H251</f>
        <v>0.21226519999999999</v>
      </c>
      <c r="S251" s="190">
        <v>0</v>
      </c>
      <c r="T251" s="191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2" t="s">
        <v>182</v>
      </c>
      <c r="AT251" s="192" t="s">
        <v>178</v>
      </c>
      <c r="AU251" s="192" t="s">
        <v>87</v>
      </c>
      <c r="AY251" s="19" t="s">
        <v>176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9" t="s">
        <v>84</v>
      </c>
      <c r="BK251" s="193">
        <f>ROUND(I251*H251,2)</f>
        <v>0</v>
      </c>
      <c r="BL251" s="19" t="s">
        <v>182</v>
      </c>
      <c r="BM251" s="192" t="s">
        <v>749</v>
      </c>
    </row>
    <row r="252" spans="1:65" s="2" customFormat="1" ht="11.25">
      <c r="A252" s="36"/>
      <c r="B252" s="37"/>
      <c r="C252" s="38"/>
      <c r="D252" s="194" t="s">
        <v>184</v>
      </c>
      <c r="E252" s="38"/>
      <c r="F252" s="195" t="s">
        <v>750</v>
      </c>
      <c r="G252" s="38"/>
      <c r="H252" s="38"/>
      <c r="I252" s="196"/>
      <c r="J252" s="38"/>
      <c r="K252" s="38"/>
      <c r="L252" s="41"/>
      <c r="M252" s="197"/>
      <c r="N252" s="198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184</v>
      </c>
      <c r="AU252" s="19" t="s">
        <v>87</v>
      </c>
    </row>
    <row r="253" spans="1:65" s="14" customFormat="1" ht="11.25">
      <c r="B253" s="210"/>
      <c r="C253" s="211"/>
      <c r="D253" s="201" t="s">
        <v>186</v>
      </c>
      <c r="E253" s="212" t="s">
        <v>21</v>
      </c>
      <c r="F253" s="213" t="s">
        <v>569</v>
      </c>
      <c r="G253" s="211"/>
      <c r="H253" s="214">
        <v>230.12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186</v>
      </c>
      <c r="AU253" s="220" t="s">
        <v>87</v>
      </c>
      <c r="AV253" s="14" t="s">
        <v>87</v>
      </c>
      <c r="AW253" s="14" t="s">
        <v>38</v>
      </c>
      <c r="AX253" s="14" t="s">
        <v>77</v>
      </c>
      <c r="AY253" s="220" t="s">
        <v>176</v>
      </c>
    </row>
    <row r="254" spans="1:65" s="14" customFormat="1" ht="11.25">
      <c r="B254" s="210"/>
      <c r="C254" s="211"/>
      <c r="D254" s="201" t="s">
        <v>186</v>
      </c>
      <c r="E254" s="212" t="s">
        <v>21</v>
      </c>
      <c r="F254" s="213" t="s">
        <v>572</v>
      </c>
      <c r="G254" s="211"/>
      <c r="H254" s="214">
        <v>16.7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186</v>
      </c>
      <c r="AU254" s="220" t="s">
        <v>87</v>
      </c>
      <c r="AV254" s="14" t="s">
        <v>87</v>
      </c>
      <c r="AW254" s="14" t="s">
        <v>38</v>
      </c>
      <c r="AX254" s="14" t="s">
        <v>77</v>
      </c>
      <c r="AY254" s="220" t="s">
        <v>176</v>
      </c>
    </row>
    <row r="255" spans="1:65" s="15" customFormat="1" ht="11.25">
      <c r="B255" s="221"/>
      <c r="C255" s="222"/>
      <c r="D255" s="201" t="s">
        <v>186</v>
      </c>
      <c r="E255" s="223" t="s">
        <v>21</v>
      </c>
      <c r="F255" s="224" t="s">
        <v>188</v>
      </c>
      <c r="G255" s="222"/>
      <c r="H255" s="225">
        <v>246.82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186</v>
      </c>
      <c r="AU255" s="231" t="s">
        <v>87</v>
      </c>
      <c r="AV255" s="15" t="s">
        <v>182</v>
      </c>
      <c r="AW255" s="15" t="s">
        <v>38</v>
      </c>
      <c r="AX255" s="15" t="s">
        <v>84</v>
      </c>
      <c r="AY255" s="231" t="s">
        <v>176</v>
      </c>
    </row>
    <row r="256" spans="1:65" s="2" customFormat="1" ht="44.25" customHeight="1">
      <c r="A256" s="36"/>
      <c r="B256" s="37"/>
      <c r="C256" s="181" t="s">
        <v>286</v>
      </c>
      <c r="D256" s="181" t="s">
        <v>178</v>
      </c>
      <c r="E256" s="182" t="s">
        <v>751</v>
      </c>
      <c r="F256" s="183" t="s">
        <v>752</v>
      </c>
      <c r="G256" s="184" t="s">
        <v>566</v>
      </c>
      <c r="H256" s="185">
        <v>1.0209999999999999</v>
      </c>
      <c r="I256" s="186"/>
      <c r="J256" s="187">
        <f>ROUND(I256*H256,2)</f>
        <v>0</v>
      </c>
      <c r="K256" s="183" t="s">
        <v>181</v>
      </c>
      <c r="L256" s="41"/>
      <c r="M256" s="188" t="s">
        <v>21</v>
      </c>
      <c r="N256" s="189" t="s">
        <v>48</v>
      </c>
      <c r="O256" s="66"/>
      <c r="P256" s="190">
        <f>O256*H256</f>
        <v>0</v>
      </c>
      <c r="Q256" s="190">
        <v>1.09528</v>
      </c>
      <c r="R256" s="190">
        <f>Q256*H256</f>
        <v>1.1182808799999999</v>
      </c>
      <c r="S256" s="190">
        <v>0</v>
      </c>
      <c r="T256" s="191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92" t="s">
        <v>182</v>
      </c>
      <c r="AT256" s="192" t="s">
        <v>178</v>
      </c>
      <c r="AU256" s="192" t="s">
        <v>87</v>
      </c>
      <c r="AY256" s="19" t="s">
        <v>176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9" t="s">
        <v>84</v>
      </c>
      <c r="BK256" s="193">
        <f>ROUND(I256*H256,2)</f>
        <v>0</v>
      </c>
      <c r="BL256" s="19" t="s">
        <v>182</v>
      </c>
      <c r="BM256" s="192" t="s">
        <v>753</v>
      </c>
    </row>
    <row r="257" spans="1:65" s="2" customFormat="1" ht="11.25">
      <c r="A257" s="36"/>
      <c r="B257" s="37"/>
      <c r="C257" s="38"/>
      <c r="D257" s="194" t="s">
        <v>184</v>
      </c>
      <c r="E257" s="38"/>
      <c r="F257" s="195" t="s">
        <v>754</v>
      </c>
      <c r="G257" s="38"/>
      <c r="H257" s="38"/>
      <c r="I257" s="196"/>
      <c r="J257" s="38"/>
      <c r="K257" s="38"/>
      <c r="L257" s="41"/>
      <c r="M257" s="197"/>
      <c r="N257" s="198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184</v>
      </c>
      <c r="AU257" s="19" t="s">
        <v>87</v>
      </c>
    </row>
    <row r="258" spans="1:65" s="13" customFormat="1" ht="11.25">
      <c r="B258" s="199"/>
      <c r="C258" s="200"/>
      <c r="D258" s="201" t="s">
        <v>186</v>
      </c>
      <c r="E258" s="202" t="s">
        <v>21</v>
      </c>
      <c r="F258" s="203" t="s">
        <v>755</v>
      </c>
      <c r="G258" s="200"/>
      <c r="H258" s="202" t="s">
        <v>21</v>
      </c>
      <c r="I258" s="204"/>
      <c r="J258" s="200"/>
      <c r="K258" s="200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186</v>
      </c>
      <c r="AU258" s="209" t="s">
        <v>87</v>
      </c>
      <c r="AV258" s="13" t="s">
        <v>84</v>
      </c>
      <c r="AW258" s="13" t="s">
        <v>38</v>
      </c>
      <c r="AX258" s="13" t="s">
        <v>77</v>
      </c>
      <c r="AY258" s="209" t="s">
        <v>176</v>
      </c>
    </row>
    <row r="259" spans="1:65" s="14" customFormat="1" ht="11.25">
      <c r="B259" s="210"/>
      <c r="C259" s="211"/>
      <c r="D259" s="201" t="s">
        <v>186</v>
      </c>
      <c r="E259" s="212" t="s">
        <v>21</v>
      </c>
      <c r="F259" s="213" t="s">
        <v>756</v>
      </c>
      <c r="G259" s="211"/>
      <c r="H259" s="214">
        <v>1.0209999999999999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186</v>
      </c>
      <c r="AU259" s="220" t="s">
        <v>87</v>
      </c>
      <c r="AV259" s="14" t="s">
        <v>87</v>
      </c>
      <c r="AW259" s="14" t="s">
        <v>38</v>
      </c>
      <c r="AX259" s="14" t="s">
        <v>77</v>
      </c>
      <c r="AY259" s="220" t="s">
        <v>176</v>
      </c>
    </row>
    <row r="260" spans="1:65" s="15" customFormat="1" ht="11.25">
      <c r="B260" s="221"/>
      <c r="C260" s="222"/>
      <c r="D260" s="201" t="s">
        <v>186</v>
      </c>
      <c r="E260" s="223" t="s">
        <v>21</v>
      </c>
      <c r="F260" s="224" t="s">
        <v>188</v>
      </c>
      <c r="G260" s="222"/>
      <c r="H260" s="225">
        <v>1.0209999999999999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186</v>
      </c>
      <c r="AU260" s="231" t="s">
        <v>87</v>
      </c>
      <c r="AV260" s="15" t="s">
        <v>182</v>
      </c>
      <c r="AW260" s="15" t="s">
        <v>38</v>
      </c>
      <c r="AX260" s="15" t="s">
        <v>84</v>
      </c>
      <c r="AY260" s="231" t="s">
        <v>176</v>
      </c>
    </row>
    <row r="261" spans="1:65" s="2" customFormat="1" ht="44.25" customHeight="1">
      <c r="A261" s="36"/>
      <c r="B261" s="37"/>
      <c r="C261" s="181" t="s">
        <v>7</v>
      </c>
      <c r="D261" s="181" t="s">
        <v>178</v>
      </c>
      <c r="E261" s="182" t="s">
        <v>757</v>
      </c>
      <c r="F261" s="183" t="s">
        <v>758</v>
      </c>
      <c r="G261" s="184" t="s">
        <v>566</v>
      </c>
      <c r="H261" s="185">
        <v>2.722</v>
      </c>
      <c r="I261" s="186"/>
      <c r="J261" s="187">
        <f>ROUND(I261*H261,2)</f>
        <v>0</v>
      </c>
      <c r="K261" s="183" t="s">
        <v>181</v>
      </c>
      <c r="L261" s="41"/>
      <c r="M261" s="188" t="s">
        <v>21</v>
      </c>
      <c r="N261" s="189" t="s">
        <v>48</v>
      </c>
      <c r="O261" s="66"/>
      <c r="P261" s="190">
        <f>O261*H261</f>
        <v>0</v>
      </c>
      <c r="Q261" s="190">
        <v>1.03955</v>
      </c>
      <c r="R261" s="190">
        <f>Q261*H261</f>
        <v>2.8296551000000001</v>
      </c>
      <c r="S261" s="190">
        <v>0</v>
      </c>
      <c r="T261" s="191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2" t="s">
        <v>182</v>
      </c>
      <c r="AT261" s="192" t="s">
        <v>178</v>
      </c>
      <c r="AU261" s="192" t="s">
        <v>87</v>
      </c>
      <c r="AY261" s="19" t="s">
        <v>176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9" t="s">
        <v>84</v>
      </c>
      <c r="BK261" s="193">
        <f>ROUND(I261*H261,2)</f>
        <v>0</v>
      </c>
      <c r="BL261" s="19" t="s">
        <v>182</v>
      </c>
      <c r="BM261" s="192" t="s">
        <v>759</v>
      </c>
    </row>
    <row r="262" spans="1:65" s="2" customFormat="1" ht="11.25">
      <c r="A262" s="36"/>
      <c r="B262" s="37"/>
      <c r="C262" s="38"/>
      <c r="D262" s="194" t="s">
        <v>184</v>
      </c>
      <c r="E262" s="38"/>
      <c r="F262" s="195" t="s">
        <v>760</v>
      </c>
      <c r="G262" s="38"/>
      <c r="H262" s="38"/>
      <c r="I262" s="196"/>
      <c r="J262" s="38"/>
      <c r="K262" s="38"/>
      <c r="L262" s="41"/>
      <c r="M262" s="197"/>
      <c r="N262" s="198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184</v>
      </c>
      <c r="AU262" s="19" t="s">
        <v>87</v>
      </c>
    </row>
    <row r="263" spans="1:65" s="13" customFormat="1" ht="11.25">
      <c r="B263" s="199"/>
      <c r="C263" s="200"/>
      <c r="D263" s="201" t="s">
        <v>186</v>
      </c>
      <c r="E263" s="202" t="s">
        <v>21</v>
      </c>
      <c r="F263" s="203" t="s">
        <v>761</v>
      </c>
      <c r="G263" s="200"/>
      <c r="H263" s="202" t="s">
        <v>21</v>
      </c>
      <c r="I263" s="204"/>
      <c r="J263" s="200"/>
      <c r="K263" s="200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186</v>
      </c>
      <c r="AU263" s="209" t="s">
        <v>87</v>
      </c>
      <c r="AV263" s="13" t="s">
        <v>84</v>
      </c>
      <c r="AW263" s="13" t="s">
        <v>38</v>
      </c>
      <c r="AX263" s="13" t="s">
        <v>77</v>
      </c>
      <c r="AY263" s="209" t="s">
        <v>176</v>
      </c>
    </row>
    <row r="264" spans="1:65" s="14" customFormat="1" ht="11.25">
      <c r="B264" s="210"/>
      <c r="C264" s="211"/>
      <c r="D264" s="201" t="s">
        <v>186</v>
      </c>
      <c r="E264" s="212" t="s">
        <v>21</v>
      </c>
      <c r="F264" s="213" t="s">
        <v>762</v>
      </c>
      <c r="G264" s="211"/>
      <c r="H264" s="214">
        <v>2.722</v>
      </c>
      <c r="I264" s="215"/>
      <c r="J264" s="211"/>
      <c r="K264" s="211"/>
      <c r="L264" s="216"/>
      <c r="M264" s="217"/>
      <c r="N264" s="218"/>
      <c r="O264" s="218"/>
      <c r="P264" s="218"/>
      <c r="Q264" s="218"/>
      <c r="R264" s="218"/>
      <c r="S264" s="218"/>
      <c r="T264" s="219"/>
      <c r="AT264" s="220" t="s">
        <v>186</v>
      </c>
      <c r="AU264" s="220" t="s">
        <v>87</v>
      </c>
      <c r="AV264" s="14" t="s">
        <v>87</v>
      </c>
      <c r="AW264" s="14" t="s">
        <v>38</v>
      </c>
      <c r="AX264" s="14" t="s">
        <v>77</v>
      </c>
      <c r="AY264" s="220" t="s">
        <v>176</v>
      </c>
    </row>
    <row r="265" spans="1:65" s="15" customFormat="1" ht="11.25">
      <c r="B265" s="221"/>
      <c r="C265" s="222"/>
      <c r="D265" s="201" t="s">
        <v>186</v>
      </c>
      <c r="E265" s="223" t="s">
        <v>21</v>
      </c>
      <c r="F265" s="224" t="s">
        <v>188</v>
      </c>
      <c r="G265" s="222"/>
      <c r="H265" s="225">
        <v>2.722</v>
      </c>
      <c r="I265" s="226"/>
      <c r="J265" s="222"/>
      <c r="K265" s="222"/>
      <c r="L265" s="227"/>
      <c r="M265" s="228"/>
      <c r="N265" s="229"/>
      <c r="O265" s="229"/>
      <c r="P265" s="229"/>
      <c r="Q265" s="229"/>
      <c r="R265" s="229"/>
      <c r="S265" s="229"/>
      <c r="T265" s="230"/>
      <c r="AT265" s="231" t="s">
        <v>186</v>
      </c>
      <c r="AU265" s="231" t="s">
        <v>87</v>
      </c>
      <c r="AV265" s="15" t="s">
        <v>182</v>
      </c>
      <c r="AW265" s="15" t="s">
        <v>38</v>
      </c>
      <c r="AX265" s="15" t="s">
        <v>84</v>
      </c>
      <c r="AY265" s="231" t="s">
        <v>176</v>
      </c>
    </row>
    <row r="266" spans="1:65" s="12" customFormat="1" ht="22.9" customHeight="1">
      <c r="B266" s="165"/>
      <c r="C266" s="166"/>
      <c r="D266" s="167" t="s">
        <v>76</v>
      </c>
      <c r="E266" s="179" t="s">
        <v>182</v>
      </c>
      <c r="F266" s="179" t="s">
        <v>518</v>
      </c>
      <c r="G266" s="166"/>
      <c r="H266" s="166"/>
      <c r="I266" s="169"/>
      <c r="J266" s="180">
        <f>BK266</f>
        <v>0</v>
      </c>
      <c r="K266" s="166"/>
      <c r="L266" s="171"/>
      <c r="M266" s="172"/>
      <c r="N266" s="173"/>
      <c r="O266" s="173"/>
      <c r="P266" s="174">
        <f>SUM(P267:P293)</f>
        <v>0</v>
      </c>
      <c r="Q266" s="173"/>
      <c r="R266" s="174">
        <f>SUM(R267:R293)</f>
        <v>32.003300479999993</v>
      </c>
      <c r="S266" s="173"/>
      <c r="T266" s="175">
        <f>SUM(T267:T293)</f>
        <v>0</v>
      </c>
      <c r="AR266" s="176" t="s">
        <v>84</v>
      </c>
      <c r="AT266" s="177" t="s">
        <v>76</v>
      </c>
      <c r="AU266" s="177" t="s">
        <v>84</v>
      </c>
      <c r="AY266" s="176" t="s">
        <v>176</v>
      </c>
      <c r="BK266" s="178">
        <f>SUM(BK267:BK293)</f>
        <v>0</v>
      </c>
    </row>
    <row r="267" spans="1:65" s="2" customFormat="1" ht="24.2" customHeight="1">
      <c r="A267" s="36"/>
      <c r="B267" s="37"/>
      <c r="C267" s="181" t="s">
        <v>519</v>
      </c>
      <c r="D267" s="181" t="s">
        <v>178</v>
      </c>
      <c r="E267" s="182" t="s">
        <v>531</v>
      </c>
      <c r="F267" s="183" t="s">
        <v>532</v>
      </c>
      <c r="G267" s="184" t="s">
        <v>298</v>
      </c>
      <c r="H267" s="185">
        <v>6.5</v>
      </c>
      <c r="I267" s="186"/>
      <c r="J267" s="187">
        <f>ROUND(I267*H267,2)</f>
        <v>0</v>
      </c>
      <c r="K267" s="183" t="s">
        <v>181</v>
      </c>
      <c r="L267" s="41"/>
      <c r="M267" s="188" t="s">
        <v>21</v>
      </c>
      <c r="N267" s="189" t="s">
        <v>48</v>
      </c>
      <c r="O267" s="66"/>
      <c r="P267" s="190">
        <f>O267*H267</f>
        <v>0</v>
      </c>
      <c r="Q267" s="190">
        <v>2.4340799999999998</v>
      </c>
      <c r="R267" s="190">
        <f>Q267*H267</f>
        <v>15.82152</v>
      </c>
      <c r="S267" s="190">
        <v>0</v>
      </c>
      <c r="T267" s="191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2" t="s">
        <v>182</v>
      </c>
      <c r="AT267" s="192" t="s">
        <v>178</v>
      </c>
      <c r="AU267" s="192" t="s">
        <v>87</v>
      </c>
      <c r="AY267" s="19" t="s">
        <v>176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9" t="s">
        <v>84</v>
      </c>
      <c r="BK267" s="193">
        <f>ROUND(I267*H267,2)</f>
        <v>0</v>
      </c>
      <c r="BL267" s="19" t="s">
        <v>182</v>
      </c>
      <c r="BM267" s="192" t="s">
        <v>763</v>
      </c>
    </row>
    <row r="268" spans="1:65" s="2" customFormat="1" ht="11.25">
      <c r="A268" s="36"/>
      <c r="B268" s="37"/>
      <c r="C268" s="38"/>
      <c r="D268" s="194" t="s">
        <v>184</v>
      </c>
      <c r="E268" s="38"/>
      <c r="F268" s="195" t="s">
        <v>534</v>
      </c>
      <c r="G268" s="38"/>
      <c r="H268" s="38"/>
      <c r="I268" s="196"/>
      <c r="J268" s="38"/>
      <c r="K268" s="38"/>
      <c r="L268" s="41"/>
      <c r="M268" s="197"/>
      <c r="N268" s="198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184</v>
      </c>
      <c r="AU268" s="19" t="s">
        <v>87</v>
      </c>
    </row>
    <row r="269" spans="1:65" s="13" customFormat="1" ht="11.25">
      <c r="B269" s="199"/>
      <c r="C269" s="200"/>
      <c r="D269" s="201" t="s">
        <v>186</v>
      </c>
      <c r="E269" s="202" t="s">
        <v>21</v>
      </c>
      <c r="F269" s="203" t="s">
        <v>764</v>
      </c>
      <c r="G269" s="200"/>
      <c r="H269" s="202" t="s">
        <v>21</v>
      </c>
      <c r="I269" s="204"/>
      <c r="J269" s="200"/>
      <c r="K269" s="200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186</v>
      </c>
      <c r="AU269" s="209" t="s">
        <v>87</v>
      </c>
      <c r="AV269" s="13" t="s">
        <v>84</v>
      </c>
      <c r="AW269" s="13" t="s">
        <v>38</v>
      </c>
      <c r="AX269" s="13" t="s">
        <v>77</v>
      </c>
      <c r="AY269" s="209" t="s">
        <v>176</v>
      </c>
    </row>
    <row r="270" spans="1:65" s="14" customFormat="1" ht="11.25">
      <c r="B270" s="210"/>
      <c r="C270" s="211"/>
      <c r="D270" s="201" t="s">
        <v>186</v>
      </c>
      <c r="E270" s="212" t="s">
        <v>21</v>
      </c>
      <c r="F270" s="213" t="s">
        <v>643</v>
      </c>
      <c r="G270" s="211"/>
      <c r="H270" s="214">
        <v>6.5</v>
      </c>
      <c r="I270" s="215"/>
      <c r="J270" s="211"/>
      <c r="K270" s="211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186</v>
      </c>
      <c r="AU270" s="220" t="s">
        <v>87</v>
      </c>
      <c r="AV270" s="14" t="s">
        <v>87</v>
      </c>
      <c r="AW270" s="14" t="s">
        <v>38</v>
      </c>
      <c r="AX270" s="14" t="s">
        <v>77</v>
      </c>
      <c r="AY270" s="220" t="s">
        <v>176</v>
      </c>
    </row>
    <row r="271" spans="1:65" s="15" customFormat="1" ht="11.25">
      <c r="B271" s="221"/>
      <c r="C271" s="222"/>
      <c r="D271" s="201" t="s">
        <v>186</v>
      </c>
      <c r="E271" s="223" t="s">
        <v>21</v>
      </c>
      <c r="F271" s="224" t="s">
        <v>188</v>
      </c>
      <c r="G271" s="222"/>
      <c r="H271" s="225">
        <v>6.5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186</v>
      </c>
      <c r="AU271" s="231" t="s">
        <v>87</v>
      </c>
      <c r="AV271" s="15" t="s">
        <v>182</v>
      </c>
      <c r="AW271" s="15" t="s">
        <v>38</v>
      </c>
      <c r="AX271" s="15" t="s">
        <v>84</v>
      </c>
      <c r="AY271" s="231" t="s">
        <v>176</v>
      </c>
    </row>
    <row r="272" spans="1:65" s="13" customFormat="1" ht="11.25">
      <c r="B272" s="199"/>
      <c r="C272" s="200"/>
      <c r="D272" s="201" t="s">
        <v>186</v>
      </c>
      <c r="E272" s="202" t="s">
        <v>21</v>
      </c>
      <c r="F272" s="203" t="s">
        <v>579</v>
      </c>
      <c r="G272" s="200"/>
      <c r="H272" s="202" t="s">
        <v>21</v>
      </c>
      <c r="I272" s="204"/>
      <c r="J272" s="200"/>
      <c r="K272" s="200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186</v>
      </c>
      <c r="AU272" s="209" t="s">
        <v>87</v>
      </c>
      <c r="AV272" s="13" t="s">
        <v>84</v>
      </c>
      <c r="AW272" s="13" t="s">
        <v>38</v>
      </c>
      <c r="AX272" s="13" t="s">
        <v>77</v>
      </c>
      <c r="AY272" s="209" t="s">
        <v>176</v>
      </c>
    </row>
    <row r="273" spans="1:65" s="14" customFormat="1" ht="11.25">
      <c r="B273" s="210"/>
      <c r="C273" s="211"/>
      <c r="D273" s="201" t="s">
        <v>186</v>
      </c>
      <c r="E273" s="212" t="s">
        <v>578</v>
      </c>
      <c r="F273" s="213" t="s">
        <v>765</v>
      </c>
      <c r="G273" s="211"/>
      <c r="H273" s="214">
        <v>13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186</v>
      </c>
      <c r="AU273" s="220" t="s">
        <v>87</v>
      </c>
      <c r="AV273" s="14" t="s">
        <v>87</v>
      </c>
      <c r="AW273" s="14" t="s">
        <v>38</v>
      </c>
      <c r="AX273" s="14" t="s">
        <v>77</v>
      </c>
      <c r="AY273" s="220" t="s">
        <v>176</v>
      </c>
    </row>
    <row r="274" spans="1:65" s="13" customFormat="1" ht="11.25">
      <c r="B274" s="199"/>
      <c r="C274" s="200"/>
      <c r="D274" s="201" t="s">
        <v>186</v>
      </c>
      <c r="E274" s="202" t="s">
        <v>21</v>
      </c>
      <c r="F274" s="203" t="s">
        <v>581</v>
      </c>
      <c r="G274" s="200"/>
      <c r="H274" s="202" t="s">
        <v>21</v>
      </c>
      <c r="I274" s="204"/>
      <c r="J274" s="200"/>
      <c r="K274" s="200"/>
      <c r="L274" s="205"/>
      <c r="M274" s="206"/>
      <c r="N274" s="207"/>
      <c r="O274" s="207"/>
      <c r="P274" s="207"/>
      <c r="Q274" s="207"/>
      <c r="R274" s="207"/>
      <c r="S274" s="207"/>
      <c r="T274" s="208"/>
      <c r="AT274" s="209" t="s">
        <v>186</v>
      </c>
      <c r="AU274" s="209" t="s">
        <v>87</v>
      </c>
      <c r="AV274" s="13" t="s">
        <v>84</v>
      </c>
      <c r="AW274" s="13" t="s">
        <v>38</v>
      </c>
      <c r="AX274" s="13" t="s">
        <v>77</v>
      </c>
      <c r="AY274" s="209" t="s">
        <v>176</v>
      </c>
    </row>
    <row r="275" spans="1:65" s="14" customFormat="1" ht="11.25">
      <c r="B275" s="210"/>
      <c r="C275" s="211"/>
      <c r="D275" s="201" t="s">
        <v>186</v>
      </c>
      <c r="E275" s="212" t="s">
        <v>580</v>
      </c>
      <c r="F275" s="213" t="s">
        <v>766</v>
      </c>
      <c r="G275" s="211"/>
      <c r="H275" s="214">
        <v>0.5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186</v>
      </c>
      <c r="AU275" s="220" t="s">
        <v>87</v>
      </c>
      <c r="AV275" s="14" t="s">
        <v>87</v>
      </c>
      <c r="AW275" s="14" t="s">
        <v>38</v>
      </c>
      <c r="AX275" s="14" t="s">
        <v>77</v>
      </c>
      <c r="AY275" s="220" t="s">
        <v>176</v>
      </c>
    </row>
    <row r="276" spans="1:65" s="2" customFormat="1" ht="24.2" customHeight="1">
      <c r="A276" s="36"/>
      <c r="B276" s="37"/>
      <c r="C276" s="181" t="s">
        <v>530</v>
      </c>
      <c r="D276" s="181" t="s">
        <v>178</v>
      </c>
      <c r="E276" s="182" t="s">
        <v>542</v>
      </c>
      <c r="F276" s="183" t="s">
        <v>543</v>
      </c>
      <c r="G276" s="184" t="s">
        <v>131</v>
      </c>
      <c r="H276" s="185">
        <v>13</v>
      </c>
      <c r="I276" s="186"/>
      <c r="J276" s="187">
        <f>ROUND(I276*H276,2)</f>
        <v>0</v>
      </c>
      <c r="K276" s="183" t="s">
        <v>181</v>
      </c>
      <c r="L276" s="41"/>
      <c r="M276" s="188" t="s">
        <v>21</v>
      </c>
      <c r="N276" s="189" t="s">
        <v>48</v>
      </c>
      <c r="O276" s="66"/>
      <c r="P276" s="190">
        <f>O276*H276</f>
        <v>0</v>
      </c>
      <c r="Q276" s="190">
        <v>0</v>
      </c>
      <c r="R276" s="190">
        <f>Q276*H276</f>
        <v>0</v>
      </c>
      <c r="S276" s="190">
        <v>0</v>
      </c>
      <c r="T276" s="191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2" t="s">
        <v>182</v>
      </c>
      <c r="AT276" s="192" t="s">
        <v>178</v>
      </c>
      <c r="AU276" s="192" t="s">
        <v>87</v>
      </c>
      <c r="AY276" s="19" t="s">
        <v>176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9" t="s">
        <v>84</v>
      </c>
      <c r="BK276" s="193">
        <f>ROUND(I276*H276,2)</f>
        <v>0</v>
      </c>
      <c r="BL276" s="19" t="s">
        <v>182</v>
      </c>
      <c r="BM276" s="192" t="s">
        <v>767</v>
      </c>
    </row>
    <row r="277" spans="1:65" s="2" customFormat="1" ht="11.25">
      <c r="A277" s="36"/>
      <c r="B277" s="37"/>
      <c r="C277" s="38"/>
      <c r="D277" s="194" t="s">
        <v>184</v>
      </c>
      <c r="E277" s="38"/>
      <c r="F277" s="195" t="s">
        <v>545</v>
      </c>
      <c r="G277" s="38"/>
      <c r="H277" s="38"/>
      <c r="I277" s="196"/>
      <c r="J277" s="38"/>
      <c r="K277" s="38"/>
      <c r="L277" s="41"/>
      <c r="M277" s="197"/>
      <c r="N277" s="198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184</v>
      </c>
      <c r="AU277" s="19" t="s">
        <v>87</v>
      </c>
    </row>
    <row r="278" spans="1:65" s="13" customFormat="1" ht="11.25">
      <c r="B278" s="199"/>
      <c r="C278" s="200"/>
      <c r="D278" s="201" t="s">
        <v>186</v>
      </c>
      <c r="E278" s="202" t="s">
        <v>21</v>
      </c>
      <c r="F278" s="203" t="s">
        <v>764</v>
      </c>
      <c r="G278" s="200"/>
      <c r="H278" s="202" t="s">
        <v>21</v>
      </c>
      <c r="I278" s="204"/>
      <c r="J278" s="200"/>
      <c r="K278" s="200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186</v>
      </c>
      <c r="AU278" s="209" t="s">
        <v>87</v>
      </c>
      <c r="AV278" s="13" t="s">
        <v>84</v>
      </c>
      <c r="AW278" s="13" t="s">
        <v>38</v>
      </c>
      <c r="AX278" s="13" t="s">
        <v>77</v>
      </c>
      <c r="AY278" s="209" t="s">
        <v>176</v>
      </c>
    </row>
    <row r="279" spans="1:65" s="14" customFormat="1" ht="11.25">
      <c r="B279" s="210"/>
      <c r="C279" s="211"/>
      <c r="D279" s="201" t="s">
        <v>186</v>
      </c>
      <c r="E279" s="212" t="s">
        <v>21</v>
      </c>
      <c r="F279" s="213" t="s">
        <v>578</v>
      </c>
      <c r="G279" s="211"/>
      <c r="H279" s="214">
        <v>13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186</v>
      </c>
      <c r="AU279" s="220" t="s">
        <v>87</v>
      </c>
      <c r="AV279" s="14" t="s">
        <v>87</v>
      </c>
      <c r="AW279" s="14" t="s">
        <v>38</v>
      </c>
      <c r="AX279" s="14" t="s">
        <v>77</v>
      </c>
      <c r="AY279" s="220" t="s">
        <v>176</v>
      </c>
    </row>
    <row r="280" spans="1:65" s="15" customFormat="1" ht="11.25">
      <c r="B280" s="221"/>
      <c r="C280" s="222"/>
      <c r="D280" s="201" t="s">
        <v>186</v>
      </c>
      <c r="E280" s="223" t="s">
        <v>21</v>
      </c>
      <c r="F280" s="224" t="s">
        <v>188</v>
      </c>
      <c r="G280" s="222"/>
      <c r="H280" s="225">
        <v>13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186</v>
      </c>
      <c r="AU280" s="231" t="s">
        <v>87</v>
      </c>
      <c r="AV280" s="15" t="s">
        <v>182</v>
      </c>
      <c r="AW280" s="15" t="s">
        <v>38</v>
      </c>
      <c r="AX280" s="15" t="s">
        <v>84</v>
      </c>
      <c r="AY280" s="231" t="s">
        <v>176</v>
      </c>
    </row>
    <row r="281" spans="1:65" s="2" customFormat="1" ht="24.2" customHeight="1">
      <c r="A281" s="36"/>
      <c r="B281" s="37"/>
      <c r="C281" s="181" t="s">
        <v>541</v>
      </c>
      <c r="D281" s="181" t="s">
        <v>178</v>
      </c>
      <c r="E281" s="182" t="s">
        <v>768</v>
      </c>
      <c r="F281" s="183" t="s">
        <v>769</v>
      </c>
      <c r="G281" s="184" t="s">
        <v>131</v>
      </c>
      <c r="H281" s="185">
        <v>36.991999999999997</v>
      </c>
      <c r="I281" s="186"/>
      <c r="J281" s="187">
        <f>ROUND(I281*H281,2)</f>
        <v>0</v>
      </c>
      <c r="K281" s="183" t="s">
        <v>181</v>
      </c>
      <c r="L281" s="41"/>
      <c r="M281" s="188" t="s">
        <v>21</v>
      </c>
      <c r="N281" s="189" t="s">
        <v>48</v>
      </c>
      <c r="O281" s="66"/>
      <c r="P281" s="190">
        <f>O281*H281</f>
        <v>0</v>
      </c>
      <c r="Q281" s="190">
        <v>0.43744</v>
      </c>
      <c r="R281" s="190">
        <f>Q281*H281</f>
        <v>16.181780479999997</v>
      </c>
      <c r="S281" s="190">
        <v>0</v>
      </c>
      <c r="T281" s="191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2" t="s">
        <v>182</v>
      </c>
      <c r="AT281" s="192" t="s">
        <v>178</v>
      </c>
      <c r="AU281" s="192" t="s">
        <v>87</v>
      </c>
      <c r="AY281" s="19" t="s">
        <v>176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19" t="s">
        <v>84</v>
      </c>
      <c r="BK281" s="193">
        <f>ROUND(I281*H281,2)</f>
        <v>0</v>
      </c>
      <c r="BL281" s="19" t="s">
        <v>182</v>
      </c>
      <c r="BM281" s="192" t="s">
        <v>770</v>
      </c>
    </row>
    <row r="282" spans="1:65" s="2" customFormat="1" ht="11.25">
      <c r="A282" s="36"/>
      <c r="B282" s="37"/>
      <c r="C282" s="38"/>
      <c r="D282" s="194" t="s">
        <v>184</v>
      </c>
      <c r="E282" s="38"/>
      <c r="F282" s="195" t="s">
        <v>771</v>
      </c>
      <c r="G282" s="38"/>
      <c r="H282" s="38"/>
      <c r="I282" s="196"/>
      <c r="J282" s="38"/>
      <c r="K282" s="38"/>
      <c r="L282" s="41"/>
      <c r="M282" s="197"/>
      <c r="N282" s="198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184</v>
      </c>
      <c r="AU282" s="19" t="s">
        <v>87</v>
      </c>
    </row>
    <row r="283" spans="1:65" s="13" customFormat="1" ht="11.25">
      <c r="B283" s="199"/>
      <c r="C283" s="200"/>
      <c r="D283" s="201" t="s">
        <v>186</v>
      </c>
      <c r="E283" s="202" t="s">
        <v>21</v>
      </c>
      <c r="F283" s="203" t="s">
        <v>772</v>
      </c>
      <c r="G283" s="200"/>
      <c r="H283" s="202" t="s">
        <v>21</v>
      </c>
      <c r="I283" s="204"/>
      <c r="J283" s="200"/>
      <c r="K283" s="200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186</v>
      </c>
      <c r="AU283" s="209" t="s">
        <v>87</v>
      </c>
      <c r="AV283" s="13" t="s">
        <v>84</v>
      </c>
      <c r="AW283" s="13" t="s">
        <v>38</v>
      </c>
      <c r="AX283" s="13" t="s">
        <v>77</v>
      </c>
      <c r="AY283" s="209" t="s">
        <v>176</v>
      </c>
    </row>
    <row r="284" spans="1:65" s="13" customFormat="1" ht="11.25">
      <c r="B284" s="199"/>
      <c r="C284" s="200"/>
      <c r="D284" s="201" t="s">
        <v>186</v>
      </c>
      <c r="E284" s="202" t="s">
        <v>21</v>
      </c>
      <c r="F284" s="203" t="s">
        <v>707</v>
      </c>
      <c r="G284" s="200"/>
      <c r="H284" s="202" t="s">
        <v>21</v>
      </c>
      <c r="I284" s="204"/>
      <c r="J284" s="200"/>
      <c r="K284" s="200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186</v>
      </c>
      <c r="AU284" s="209" t="s">
        <v>87</v>
      </c>
      <c r="AV284" s="13" t="s">
        <v>84</v>
      </c>
      <c r="AW284" s="13" t="s">
        <v>38</v>
      </c>
      <c r="AX284" s="13" t="s">
        <v>77</v>
      </c>
      <c r="AY284" s="209" t="s">
        <v>176</v>
      </c>
    </row>
    <row r="285" spans="1:65" s="14" customFormat="1" ht="11.25">
      <c r="B285" s="210"/>
      <c r="C285" s="211"/>
      <c r="D285" s="201" t="s">
        <v>186</v>
      </c>
      <c r="E285" s="212" t="s">
        <v>21</v>
      </c>
      <c r="F285" s="213" t="s">
        <v>773</v>
      </c>
      <c r="G285" s="211"/>
      <c r="H285" s="214">
        <v>13.5</v>
      </c>
      <c r="I285" s="215"/>
      <c r="J285" s="211"/>
      <c r="K285" s="211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186</v>
      </c>
      <c r="AU285" s="220" t="s">
        <v>87</v>
      </c>
      <c r="AV285" s="14" t="s">
        <v>87</v>
      </c>
      <c r="AW285" s="14" t="s">
        <v>38</v>
      </c>
      <c r="AX285" s="14" t="s">
        <v>77</v>
      </c>
      <c r="AY285" s="220" t="s">
        <v>176</v>
      </c>
    </row>
    <row r="286" spans="1:65" s="13" customFormat="1" ht="11.25">
      <c r="B286" s="199"/>
      <c r="C286" s="200"/>
      <c r="D286" s="201" t="s">
        <v>186</v>
      </c>
      <c r="E286" s="202" t="s">
        <v>21</v>
      </c>
      <c r="F286" s="203" t="s">
        <v>774</v>
      </c>
      <c r="G286" s="200"/>
      <c r="H286" s="202" t="s">
        <v>21</v>
      </c>
      <c r="I286" s="204"/>
      <c r="J286" s="200"/>
      <c r="K286" s="200"/>
      <c r="L286" s="205"/>
      <c r="M286" s="206"/>
      <c r="N286" s="207"/>
      <c r="O286" s="207"/>
      <c r="P286" s="207"/>
      <c r="Q286" s="207"/>
      <c r="R286" s="207"/>
      <c r="S286" s="207"/>
      <c r="T286" s="208"/>
      <c r="AT286" s="209" t="s">
        <v>186</v>
      </c>
      <c r="AU286" s="209" t="s">
        <v>87</v>
      </c>
      <c r="AV286" s="13" t="s">
        <v>84</v>
      </c>
      <c r="AW286" s="13" t="s">
        <v>38</v>
      </c>
      <c r="AX286" s="13" t="s">
        <v>77</v>
      </c>
      <c r="AY286" s="209" t="s">
        <v>176</v>
      </c>
    </row>
    <row r="287" spans="1:65" s="14" customFormat="1" ht="11.25">
      <c r="B287" s="210"/>
      <c r="C287" s="211"/>
      <c r="D287" s="201" t="s">
        <v>186</v>
      </c>
      <c r="E287" s="212" t="s">
        <v>21</v>
      </c>
      <c r="F287" s="213" t="s">
        <v>775</v>
      </c>
      <c r="G287" s="211"/>
      <c r="H287" s="214">
        <v>1.575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186</v>
      </c>
      <c r="AU287" s="220" t="s">
        <v>87</v>
      </c>
      <c r="AV287" s="14" t="s">
        <v>87</v>
      </c>
      <c r="AW287" s="14" t="s">
        <v>38</v>
      </c>
      <c r="AX287" s="14" t="s">
        <v>77</v>
      </c>
      <c r="AY287" s="220" t="s">
        <v>176</v>
      </c>
    </row>
    <row r="288" spans="1:65" s="13" customFormat="1" ht="11.25">
      <c r="B288" s="199"/>
      <c r="C288" s="200"/>
      <c r="D288" s="201" t="s">
        <v>186</v>
      </c>
      <c r="E288" s="202" t="s">
        <v>21</v>
      </c>
      <c r="F288" s="203" t="s">
        <v>709</v>
      </c>
      <c r="G288" s="200"/>
      <c r="H288" s="202" t="s">
        <v>21</v>
      </c>
      <c r="I288" s="204"/>
      <c r="J288" s="200"/>
      <c r="K288" s="200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186</v>
      </c>
      <c r="AU288" s="209" t="s">
        <v>87</v>
      </c>
      <c r="AV288" s="13" t="s">
        <v>84</v>
      </c>
      <c r="AW288" s="13" t="s">
        <v>38</v>
      </c>
      <c r="AX288" s="13" t="s">
        <v>77</v>
      </c>
      <c r="AY288" s="209" t="s">
        <v>176</v>
      </c>
    </row>
    <row r="289" spans="1:65" s="14" customFormat="1" ht="11.25">
      <c r="B289" s="210"/>
      <c r="C289" s="211"/>
      <c r="D289" s="201" t="s">
        <v>186</v>
      </c>
      <c r="E289" s="212" t="s">
        <v>21</v>
      </c>
      <c r="F289" s="213" t="s">
        <v>776</v>
      </c>
      <c r="G289" s="211"/>
      <c r="H289" s="214">
        <v>19.513000000000002</v>
      </c>
      <c r="I289" s="215"/>
      <c r="J289" s="211"/>
      <c r="K289" s="211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186</v>
      </c>
      <c r="AU289" s="220" t="s">
        <v>87</v>
      </c>
      <c r="AV289" s="14" t="s">
        <v>87</v>
      </c>
      <c r="AW289" s="14" t="s">
        <v>38</v>
      </c>
      <c r="AX289" s="14" t="s">
        <v>77</v>
      </c>
      <c r="AY289" s="220" t="s">
        <v>176</v>
      </c>
    </row>
    <row r="290" spans="1:65" s="14" customFormat="1" ht="11.25">
      <c r="B290" s="210"/>
      <c r="C290" s="211"/>
      <c r="D290" s="201" t="s">
        <v>186</v>
      </c>
      <c r="E290" s="212" t="s">
        <v>21</v>
      </c>
      <c r="F290" s="213" t="s">
        <v>777</v>
      </c>
      <c r="G290" s="211"/>
      <c r="H290" s="214">
        <v>1.8380000000000001</v>
      </c>
      <c r="I290" s="215"/>
      <c r="J290" s="211"/>
      <c r="K290" s="211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186</v>
      </c>
      <c r="AU290" s="220" t="s">
        <v>87</v>
      </c>
      <c r="AV290" s="14" t="s">
        <v>87</v>
      </c>
      <c r="AW290" s="14" t="s">
        <v>38</v>
      </c>
      <c r="AX290" s="14" t="s">
        <v>77</v>
      </c>
      <c r="AY290" s="220" t="s">
        <v>176</v>
      </c>
    </row>
    <row r="291" spans="1:65" s="13" customFormat="1" ht="11.25">
      <c r="B291" s="199"/>
      <c r="C291" s="200"/>
      <c r="D291" s="201" t="s">
        <v>186</v>
      </c>
      <c r="E291" s="202" t="s">
        <v>21</v>
      </c>
      <c r="F291" s="203" t="s">
        <v>778</v>
      </c>
      <c r="G291" s="200"/>
      <c r="H291" s="202" t="s">
        <v>21</v>
      </c>
      <c r="I291" s="204"/>
      <c r="J291" s="200"/>
      <c r="K291" s="200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186</v>
      </c>
      <c r="AU291" s="209" t="s">
        <v>87</v>
      </c>
      <c r="AV291" s="13" t="s">
        <v>84</v>
      </c>
      <c r="AW291" s="13" t="s">
        <v>38</v>
      </c>
      <c r="AX291" s="13" t="s">
        <v>77</v>
      </c>
      <c r="AY291" s="209" t="s">
        <v>176</v>
      </c>
    </row>
    <row r="292" spans="1:65" s="14" customFormat="1" ht="11.25">
      <c r="B292" s="210"/>
      <c r="C292" s="211"/>
      <c r="D292" s="201" t="s">
        <v>186</v>
      </c>
      <c r="E292" s="212" t="s">
        <v>21</v>
      </c>
      <c r="F292" s="213" t="s">
        <v>779</v>
      </c>
      <c r="G292" s="211"/>
      <c r="H292" s="214">
        <v>0.56599999999999995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186</v>
      </c>
      <c r="AU292" s="220" t="s">
        <v>87</v>
      </c>
      <c r="AV292" s="14" t="s">
        <v>87</v>
      </c>
      <c r="AW292" s="14" t="s">
        <v>38</v>
      </c>
      <c r="AX292" s="14" t="s">
        <v>77</v>
      </c>
      <c r="AY292" s="220" t="s">
        <v>176</v>
      </c>
    </row>
    <row r="293" spans="1:65" s="15" customFormat="1" ht="11.25">
      <c r="B293" s="221"/>
      <c r="C293" s="222"/>
      <c r="D293" s="201" t="s">
        <v>186</v>
      </c>
      <c r="E293" s="223" t="s">
        <v>575</v>
      </c>
      <c r="F293" s="224" t="s">
        <v>188</v>
      </c>
      <c r="G293" s="222"/>
      <c r="H293" s="225">
        <v>36.991999999999997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186</v>
      </c>
      <c r="AU293" s="231" t="s">
        <v>87</v>
      </c>
      <c r="AV293" s="15" t="s">
        <v>182</v>
      </c>
      <c r="AW293" s="15" t="s">
        <v>38</v>
      </c>
      <c r="AX293" s="15" t="s">
        <v>84</v>
      </c>
      <c r="AY293" s="231" t="s">
        <v>176</v>
      </c>
    </row>
    <row r="294" spans="1:65" s="12" customFormat="1" ht="22.9" customHeight="1">
      <c r="B294" s="165"/>
      <c r="C294" s="166"/>
      <c r="D294" s="167" t="s">
        <v>76</v>
      </c>
      <c r="E294" s="179" t="s">
        <v>215</v>
      </c>
      <c r="F294" s="179" t="s">
        <v>780</v>
      </c>
      <c r="G294" s="166"/>
      <c r="H294" s="166"/>
      <c r="I294" s="169"/>
      <c r="J294" s="180">
        <f>BK294</f>
        <v>0</v>
      </c>
      <c r="K294" s="166"/>
      <c r="L294" s="171"/>
      <c r="M294" s="172"/>
      <c r="N294" s="173"/>
      <c r="O294" s="173"/>
      <c r="P294" s="174">
        <f>SUM(P295:P298)</f>
        <v>0</v>
      </c>
      <c r="Q294" s="173"/>
      <c r="R294" s="174">
        <f>SUM(R295:R298)</f>
        <v>2.1599999999999998E-2</v>
      </c>
      <c r="S294" s="173"/>
      <c r="T294" s="175">
        <f>SUM(T295:T298)</f>
        <v>0</v>
      </c>
      <c r="AR294" s="176" t="s">
        <v>84</v>
      </c>
      <c r="AT294" s="177" t="s">
        <v>76</v>
      </c>
      <c r="AU294" s="177" t="s">
        <v>84</v>
      </c>
      <c r="AY294" s="176" t="s">
        <v>176</v>
      </c>
      <c r="BK294" s="178">
        <f>SUM(BK295:BK298)</f>
        <v>0</v>
      </c>
    </row>
    <row r="295" spans="1:65" s="2" customFormat="1" ht="16.5" customHeight="1">
      <c r="A295" s="36"/>
      <c r="B295" s="37"/>
      <c r="C295" s="181" t="s">
        <v>549</v>
      </c>
      <c r="D295" s="181" t="s">
        <v>178</v>
      </c>
      <c r="E295" s="182" t="s">
        <v>781</v>
      </c>
      <c r="F295" s="183" t="s">
        <v>782</v>
      </c>
      <c r="G295" s="184" t="s">
        <v>131</v>
      </c>
      <c r="H295" s="185">
        <v>36</v>
      </c>
      <c r="I295" s="186"/>
      <c r="J295" s="187">
        <f>ROUND(I295*H295,2)</f>
        <v>0</v>
      </c>
      <c r="K295" s="183" t="s">
        <v>21</v>
      </c>
      <c r="L295" s="41"/>
      <c r="M295" s="188" t="s">
        <v>21</v>
      </c>
      <c r="N295" s="189" t="s">
        <v>48</v>
      </c>
      <c r="O295" s="66"/>
      <c r="P295" s="190">
        <f>O295*H295</f>
        <v>0</v>
      </c>
      <c r="Q295" s="190">
        <v>5.9999999999999995E-4</v>
      </c>
      <c r="R295" s="190">
        <f>Q295*H295</f>
        <v>2.1599999999999998E-2</v>
      </c>
      <c r="S295" s="190">
        <v>0</v>
      </c>
      <c r="T295" s="191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92" t="s">
        <v>182</v>
      </c>
      <c r="AT295" s="192" t="s">
        <v>178</v>
      </c>
      <c r="AU295" s="192" t="s">
        <v>87</v>
      </c>
      <c r="AY295" s="19" t="s">
        <v>176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19" t="s">
        <v>84</v>
      </c>
      <c r="BK295" s="193">
        <f>ROUND(I295*H295,2)</f>
        <v>0</v>
      </c>
      <c r="BL295" s="19" t="s">
        <v>182</v>
      </c>
      <c r="BM295" s="192" t="s">
        <v>783</v>
      </c>
    </row>
    <row r="296" spans="1:65" s="13" customFormat="1" ht="11.25">
      <c r="B296" s="199"/>
      <c r="C296" s="200"/>
      <c r="D296" s="201" t="s">
        <v>186</v>
      </c>
      <c r="E296" s="202" t="s">
        <v>21</v>
      </c>
      <c r="F296" s="203" t="s">
        <v>784</v>
      </c>
      <c r="G296" s="200"/>
      <c r="H296" s="202" t="s">
        <v>21</v>
      </c>
      <c r="I296" s="204"/>
      <c r="J296" s="200"/>
      <c r="K296" s="200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186</v>
      </c>
      <c r="AU296" s="209" t="s">
        <v>87</v>
      </c>
      <c r="AV296" s="13" t="s">
        <v>84</v>
      </c>
      <c r="AW296" s="13" t="s">
        <v>38</v>
      </c>
      <c r="AX296" s="13" t="s">
        <v>77</v>
      </c>
      <c r="AY296" s="209" t="s">
        <v>176</v>
      </c>
    </row>
    <row r="297" spans="1:65" s="14" customFormat="1" ht="11.25">
      <c r="B297" s="210"/>
      <c r="C297" s="211"/>
      <c r="D297" s="201" t="s">
        <v>186</v>
      </c>
      <c r="E297" s="212" t="s">
        <v>21</v>
      </c>
      <c r="F297" s="213" t="s">
        <v>785</v>
      </c>
      <c r="G297" s="211"/>
      <c r="H297" s="214">
        <v>36</v>
      </c>
      <c r="I297" s="215"/>
      <c r="J297" s="211"/>
      <c r="K297" s="211"/>
      <c r="L297" s="216"/>
      <c r="M297" s="217"/>
      <c r="N297" s="218"/>
      <c r="O297" s="218"/>
      <c r="P297" s="218"/>
      <c r="Q297" s="218"/>
      <c r="R297" s="218"/>
      <c r="S297" s="218"/>
      <c r="T297" s="219"/>
      <c r="AT297" s="220" t="s">
        <v>186</v>
      </c>
      <c r="AU297" s="220" t="s">
        <v>87</v>
      </c>
      <c r="AV297" s="14" t="s">
        <v>87</v>
      </c>
      <c r="AW297" s="14" t="s">
        <v>38</v>
      </c>
      <c r="AX297" s="14" t="s">
        <v>77</v>
      </c>
      <c r="AY297" s="220" t="s">
        <v>176</v>
      </c>
    </row>
    <row r="298" spans="1:65" s="15" customFormat="1" ht="11.25">
      <c r="B298" s="221"/>
      <c r="C298" s="222"/>
      <c r="D298" s="201" t="s">
        <v>186</v>
      </c>
      <c r="E298" s="223" t="s">
        <v>21</v>
      </c>
      <c r="F298" s="224" t="s">
        <v>188</v>
      </c>
      <c r="G298" s="222"/>
      <c r="H298" s="225">
        <v>36</v>
      </c>
      <c r="I298" s="226"/>
      <c r="J298" s="222"/>
      <c r="K298" s="222"/>
      <c r="L298" s="227"/>
      <c r="M298" s="228"/>
      <c r="N298" s="229"/>
      <c r="O298" s="229"/>
      <c r="P298" s="229"/>
      <c r="Q298" s="229"/>
      <c r="R298" s="229"/>
      <c r="S298" s="229"/>
      <c r="T298" s="230"/>
      <c r="AT298" s="231" t="s">
        <v>186</v>
      </c>
      <c r="AU298" s="231" t="s">
        <v>87</v>
      </c>
      <c r="AV298" s="15" t="s">
        <v>182</v>
      </c>
      <c r="AW298" s="15" t="s">
        <v>38</v>
      </c>
      <c r="AX298" s="15" t="s">
        <v>84</v>
      </c>
      <c r="AY298" s="231" t="s">
        <v>176</v>
      </c>
    </row>
    <row r="299" spans="1:65" s="12" customFormat="1" ht="22.9" customHeight="1">
      <c r="B299" s="165"/>
      <c r="C299" s="166"/>
      <c r="D299" s="167" t="s">
        <v>76</v>
      </c>
      <c r="E299" s="179" t="s">
        <v>221</v>
      </c>
      <c r="F299" s="179" t="s">
        <v>786</v>
      </c>
      <c r="G299" s="166"/>
      <c r="H299" s="166"/>
      <c r="I299" s="169"/>
      <c r="J299" s="180">
        <f>BK299</f>
        <v>0</v>
      </c>
      <c r="K299" s="166"/>
      <c r="L299" s="171"/>
      <c r="M299" s="172"/>
      <c r="N299" s="173"/>
      <c r="O299" s="173"/>
      <c r="P299" s="174">
        <f>SUM(P300:P303)</f>
        <v>0</v>
      </c>
      <c r="Q299" s="173"/>
      <c r="R299" s="174">
        <f>SUM(R300:R303)</f>
        <v>5.1999999999999998E-2</v>
      </c>
      <c r="S299" s="173"/>
      <c r="T299" s="175">
        <f>SUM(T300:T303)</f>
        <v>0</v>
      </c>
      <c r="AR299" s="176" t="s">
        <v>84</v>
      </c>
      <c r="AT299" s="177" t="s">
        <v>76</v>
      </c>
      <c r="AU299" s="177" t="s">
        <v>84</v>
      </c>
      <c r="AY299" s="176" t="s">
        <v>176</v>
      </c>
      <c r="BK299" s="178">
        <f>SUM(BK300:BK303)</f>
        <v>0</v>
      </c>
    </row>
    <row r="300" spans="1:65" s="2" customFormat="1" ht="16.5" customHeight="1">
      <c r="A300" s="36"/>
      <c r="B300" s="37"/>
      <c r="C300" s="181" t="s">
        <v>563</v>
      </c>
      <c r="D300" s="181" t="s">
        <v>178</v>
      </c>
      <c r="E300" s="182" t="s">
        <v>787</v>
      </c>
      <c r="F300" s="183" t="s">
        <v>788</v>
      </c>
      <c r="G300" s="184" t="s">
        <v>142</v>
      </c>
      <c r="H300" s="185">
        <v>2</v>
      </c>
      <c r="I300" s="186"/>
      <c r="J300" s="187">
        <f>ROUND(I300*H300,2)</f>
        <v>0</v>
      </c>
      <c r="K300" s="183" t="s">
        <v>21</v>
      </c>
      <c r="L300" s="41"/>
      <c r="M300" s="188" t="s">
        <v>21</v>
      </c>
      <c r="N300" s="189" t="s">
        <v>48</v>
      </c>
      <c r="O300" s="66"/>
      <c r="P300" s="190">
        <f>O300*H300</f>
        <v>0</v>
      </c>
      <c r="Q300" s="190">
        <v>2.5999999999999999E-2</v>
      </c>
      <c r="R300" s="190">
        <f>Q300*H300</f>
        <v>5.1999999999999998E-2</v>
      </c>
      <c r="S300" s="190">
        <v>0</v>
      </c>
      <c r="T300" s="191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2" t="s">
        <v>182</v>
      </c>
      <c r="AT300" s="192" t="s">
        <v>178</v>
      </c>
      <c r="AU300" s="192" t="s">
        <v>87</v>
      </c>
      <c r="AY300" s="19" t="s">
        <v>176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9" t="s">
        <v>84</v>
      </c>
      <c r="BK300" s="193">
        <f>ROUND(I300*H300,2)</f>
        <v>0</v>
      </c>
      <c r="BL300" s="19" t="s">
        <v>182</v>
      </c>
      <c r="BM300" s="192" t="s">
        <v>789</v>
      </c>
    </row>
    <row r="301" spans="1:65" s="13" customFormat="1" ht="11.25">
      <c r="B301" s="199"/>
      <c r="C301" s="200"/>
      <c r="D301" s="201" t="s">
        <v>186</v>
      </c>
      <c r="E301" s="202" t="s">
        <v>21</v>
      </c>
      <c r="F301" s="203" t="s">
        <v>790</v>
      </c>
      <c r="G301" s="200"/>
      <c r="H301" s="202" t="s">
        <v>21</v>
      </c>
      <c r="I301" s="204"/>
      <c r="J301" s="200"/>
      <c r="K301" s="200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186</v>
      </c>
      <c r="AU301" s="209" t="s">
        <v>87</v>
      </c>
      <c r="AV301" s="13" t="s">
        <v>84</v>
      </c>
      <c r="AW301" s="13" t="s">
        <v>38</v>
      </c>
      <c r="AX301" s="13" t="s">
        <v>77</v>
      </c>
      <c r="AY301" s="209" t="s">
        <v>176</v>
      </c>
    </row>
    <row r="302" spans="1:65" s="14" customFormat="1" ht="11.25">
      <c r="B302" s="210"/>
      <c r="C302" s="211"/>
      <c r="D302" s="201" t="s">
        <v>186</v>
      </c>
      <c r="E302" s="212" t="s">
        <v>21</v>
      </c>
      <c r="F302" s="213" t="s">
        <v>87</v>
      </c>
      <c r="G302" s="211"/>
      <c r="H302" s="214">
        <v>2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186</v>
      </c>
      <c r="AU302" s="220" t="s">
        <v>87</v>
      </c>
      <c r="AV302" s="14" t="s">
        <v>87</v>
      </c>
      <c r="AW302" s="14" t="s">
        <v>38</v>
      </c>
      <c r="AX302" s="14" t="s">
        <v>77</v>
      </c>
      <c r="AY302" s="220" t="s">
        <v>176</v>
      </c>
    </row>
    <row r="303" spans="1:65" s="15" customFormat="1" ht="11.25">
      <c r="B303" s="221"/>
      <c r="C303" s="222"/>
      <c r="D303" s="201" t="s">
        <v>186</v>
      </c>
      <c r="E303" s="223" t="s">
        <v>21</v>
      </c>
      <c r="F303" s="224" t="s">
        <v>188</v>
      </c>
      <c r="G303" s="222"/>
      <c r="H303" s="225">
        <v>2</v>
      </c>
      <c r="I303" s="226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AT303" s="231" t="s">
        <v>186</v>
      </c>
      <c r="AU303" s="231" t="s">
        <v>87</v>
      </c>
      <c r="AV303" s="15" t="s">
        <v>182</v>
      </c>
      <c r="AW303" s="15" t="s">
        <v>38</v>
      </c>
      <c r="AX303" s="15" t="s">
        <v>84</v>
      </c>
      <c r="AY303" s="231" t="s">
        <v>176</v>
      </c>
    </row>
    <row r="304" spans="1:65" s="12" customFormat="1" ht="22.9" customHeight="1">
      <c r="B304" s="165"/>
      <c r="C304" s="166"/>
      <c r="D304" s="167" t="s">
        <v>76</v>
      </c>
      <c r="E304" s="179" t="s">
        <v>233</v>
      </c>
      <c r="F304" s="179" t="s">
        <v>791</v>
      </c>
      <c r="G304" s="166"/>
      <c r="H304" s="166"/>
      <c r="I304" s="169"/>
      <c r="J304" s="180">
        <f>BK304</f>
        <v>0</v>
      </c>
      <c r="K304" s="166"/>
      <c r="L304" s="171"/>
      <c r="M304" s="172"/>
      <c r="N304" s="173"/>
      <c r="O304" s="173"/>
      <c r="P304" s="174">
        <f>SUM(P305:P327)</f>
        <v>0</v>
      </c>
      <c r="Q304" s="173"/>
      <c r="R304" s="174">
        <f>SUM(R305:R327)</f>
        <v>6.9721610000000007</v>
      </c>
      <c r="S304" s="173"/>
      <c r="T304" s="175">
        <f>SUM(T305:T327)</f>
        <v>1.0999999999999999E-2</v>
      </c>
      <c r="AR304" s="176" t="s">
        <v>84</v>
      </c>
      <c r="AT304" s="177" t="s">
        <v>76</v>
      </c>
      <c r="AU304" s="177" t="s">
        <v>84</v>
      </c>
      <c r="AY304" s="176" t="s">
        <v>176</v>
      </c>
      <c r="BK304" s="178">
        <f>SUM(BK305:BK327)</f>
        <v>0</v>
      </c>
    </row>
    <row r="305" spans="1:65" s="2" customFormat="1" ht="24.2" customHeight="1">
      <c r="A305" s="36"/>
      <c r="B305" s="37"/>
      <c r="C305" s="181" t="s">
        <v>792</v>
      </c>
      <c r="D305" s="181" t="s">
        <v>178</v>
      </c>
      <c r="E305" s="182" t="s">
        <v>793</v>
      </c>
      <c r="F305" s="183" t="s">
        <v>794</v>
      </c>
      <c r="G305" s="184" t="s">
        <v>131</v>
      </c>
      <c r="H305" s="185">
        <v>0.92</v>
      </c>
      <c r="I305" s="186"/>
      <c r="J305" s="187">
        <f>ROUND(I305*H305,2)</f>
        <v>0</v>
      </c>
      <c r="K305" s="183" t="s">
        <v>181</v>
      </c>
      <c r="L305" s="41"/>
      <c r="M305" s="188" t="s">
        <v>21</v>
      </c>
      <c r="N305" s="189" t="s">
        <v>48</v>
      </c>
      <c r="O305" s="66"/>
      <c r="P305" s="190">
        <f>O305*H305</f>
        <v>0</v>
      </c>
      <c r="Q305" s="190">
        <v>3.3300000000000003E-2</v>
      </c>
      <c r="R305" s="190">
        <f>Q305*H305</f>
        <v>3.0636000000000004E-2</v>
      </c>
      <c r="S305" s="190">
        <v>0</v>
      </c>
      <c r="T305" s="191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2" t="s">
        <v>182</v>
      </c>
      <c r="AT305" s="192" t="s">
        <v>178</v>
      </c>
      <c r="AU305" s="192" t="s">
        <v>87</v>
      </c>
      <c r="AY305" s="19" t="s">
        <v>176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9" t="s">
        <v>84</v>
      </c>
      <c r="BK305" s="193">
        <f>ROUND(I305*H305,2)</f>
        <v>0</v>
      </c>
      <c r="BL305" s="19" t="s">
        <v>182</v>
      </c>
      <c r="BM305" s="192" t="s">
        <v>795</v>
      </c>
    </row>
    <row r="306" spans="1:65" s="2" customFormat="1" ht="11.25">
      <c r="A306" s="36"/>
      <c r="B306" s="37"/>
      <c r="C306" s="38"/>
      <c r="D306" s="194" t="s">
        <v>184</v>
      </c>
      <c r="E306" s="38"/>
      <c r="F306" s="195" t="s">
        <v>796</v>
      </c>
      <c r="G306" s="38"/>
      <c r="H306" s="38"/>
      <c r="I306" s="196"/>
      <c r="J306" s="38"/>
      <c r="K306" s="38"/>
      <c r="L306" s="41"/>
      <c r="M306" s="197"/>
      <c r="N306" s="198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184</v>
      </c>
      <c r="AU306" s="19" t="s">
        <v>87</v>
      </c>
    </row>
    <row r="307" spans="1:65" s="13" customFormat="1" ht="11.25">
      <c r="B307" s="199"/>
      <c r="C307" s="200"/>
      <c r="D307" s="201" t="s">
        <v>186</v>
      </c>
      <c r="E307" s="202" t="s">
        <v>21</v>
      </c>
      <c r="F307" s="203" t="s">
        <v>797</v>
      </c>
      <c r="G307" s="200"/>
      <c r="H307" s="202" t="s">
        <v>21</v>
      </c>
      <c r="I307" s="204"/>
      <c r="J307" s="200"/>
      <c r="K307" s="200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186</v>
      </c>
      <c r="AU307" s="209" t="s">
        <v>87</v>
      </c>
      <c r="AV307" s="13" t="s">
        <v>84</v>
      </c>
      <c r="AW307" s="13" t="s">
        <v>38</v>
      </c>
      <c r="AX307" s="13" t="s">
        <v>77</v>
      </c>
      <c r="AY307" s="209" t="s">
        <v>176</v>
      </c>
    </row>
    <row r="308" spans="1:65" s="14" customFormat="1" ht="11.25">
      <c r="B308" s="210"/>
      <c r="C308" s="211"/>
      <c r="D308" s="201" t="s">
        <v>186</v>
      </c>
      <c r="E308" s="212" t="s">
        <v>21</v>
      </c>
      <c r="F308" s="213" t="s">
        <v>798</v>
      </c>
      <c r="G308" s="211"/>
      <c r="H308" s="214">
        <v>0.92</v>
      </c>
      <c r="I308" s="215"/>
      <c r="J308" s="211"/>
      <c r="K308" s="211"/>
      <c r="L308" s="216"/>
      <c r="M308" s="217"/>
      <c r="N308" s="218"/>
      <c r="O308" s="218"/>
      <c r="P308" s="218"/>
      <c r="Q308" s="218"/>
      <c r="R308" s="218"/>
      <c r="S308" s="218"/>
      <c r="T308" s="219"/>
      <c r="AT308" s="220" t="s">
        <v>186</v>
      </c>
      <c r="AU308" s="220" t="s">
        <v>87</v>
      </c>
      <c r="AV308" s="14" t="s">
        <v>87</v>
      </c>
      <c r="AW308" s="14" t="s">
        <v>38</v>
      </c>
      <c r="AX308" s="14" t="s">
        <v>77</v>
      </c>
      <c r="AY308" s="220" t="s">
        <v>176</v>
      </c>
    </row>
    <row r="309" spans="1:65" s="15" customFormat="1" ht="11.25">
      <c r="B309" s="221"/>
      <c r="C309" s="222"/>
      <c r="D309" s="201" t="s">
        <v>186</v>
      </c>
      <c r="E309" s="223" t="s">
        <v>21</v>
      </c>
      <c r="F309" s="224" t="s">
        <v>188</v>
      </c>
      <c r="G309" s="222"/>
      <c r="H309" s="225">
        <v>0.92</v>
      </c>
      <c r="I309" s="226"/>
      <c r="J309" s="222"/>
      <c r="K309" s="222"/>
      <c r="L309" s="227"/>
      <c r="M309" s="228"/>
      <c r="N309" s="229"/>
      <c r="O309" s="229"/>
      <c r="P309" s="229"/>
      <c r="Q309" s="229"/>
      <c r="R309" s="229"/>
      <c r="S309" s="229"/>
      <c r="T309" s="230"/>
      <c r="AT309" s="231" t="s">
        <v>186</v>
      </c>
      <c r="AU309" s="231" t="s">
        <v>87</v>
      </c>
      <c r="AV309" s="15" t="s">
        <v>182</v>
      </c>
      <c r="AW309" s="15" t="s">
        <v>38</v>
      </c>
      <c r="AX309" s="15" t="s">
        <v>84</v>
      </c>
      <c r="AY309" s="231" t="s">
        <v>176</v>
      </c>
    </row>
    <row r="310" spans="1:65" s="2" customFormat="1" ht="16.5" customHeight="1">
      <c r="A310" s="36"/>
      <c r="B310" s="37"/>
      <c r="C310" s="181" t="s">
        <v>799</v>
      </c>
      <c r="D310" s="181" t="s">
        <v>178</v>
      </c>
      <c r="E310" s="182" t="s">
        <v>800</v>
      </c>
      <c r="F310" s="183" t="s">
        <v>801</v>
      </c>
      <c r="G310" s="184" t="s">
        <v>294</v>
      </c>
      <c r="H310" s="185">
        <v>1.9</v>
      </c>
      <c r="I310" s="186"/>
      <c r="J310" s="187">
        <f>ROUND(I310*H310,2)</f>
        <v>0</v>
      </c>
      <c r="K310" s="183" t="s">
        <v>181</v>
      </c>
      <c r="L310" s="41"/>
      <c r="M310" s="188" t="s">
        <v>21</v>
      </c>
      <c r="N310" s="189" t="s">
        <v>48</v>
      </c>
      <c r="O310" s="66"/>
      <c r="P310" s="190">
        <f>O310*H310</f>
        <v>0</v>
      </c>
      <c r="Q310" s="190">
        <v>6.9250000000000006E-2</v>
      </c>
      <c r="R310" s="190">
        <f>Q310*H310</f>
        <v>0.131575</v>
      </c>
      <c r="S310" s="190">
        <v>0</v>
      </c>
      <c r="T310" s="191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2" t="s">
        <v>182</v>
      </c>
      <c r="AT310" s="192" t="s">
        <v>178</v>
      </c>
      <c r="AU310" s="192" t="s">
        <v>87</v>
      </c>
      <c r="AY310" s="19" t="s">
        <v>176</v>
      </c>
      <c r="BE310" s="193">
        <f>IF(N310="základní",J310,0)</f>
        <v>0</v>
      </c>
      <c r="BF310" s="193">
        <f>IF(N310="snížená",J310,0)</f>
        <v>0</v>
      </c>
      <c r="BG310" s="193">
        <f>IF(N310="zákl. přenesená",J310,0)</f>
        <v>0</v>
      </c>
      <c r="BH310" s="193">
        <f>IF(N310="sníž. přenesená",J310,0)</f>
        <v>0</v>
      </c>
      <c r="BI310" s="193">
        <f>IF(N310="nulová",J310,0)</f>
        <v>0</v>
      </c>
      <c r="BJ310" s="19" t="s">
        <v>84</v>
      </c>
      <c r="BK310" s="193">
        <f>ROUND(I310*H310,2)</f>
        <v>0</v>
      </c>
      <c r="BL310" s="19" t="s">
        <v>182</v>
      </c>
      <c r="BM310" s="192" t="s">
        <v>802</v>
      </c>
    </row>
    <row r="311" spans="1:65" s="2" customFormat="1" ht="11.25">
      <c r="A311" s="36"/>
      <c r="B311" s="37"/>
      <c r="C311" s="38"/>
      <c r="D311" s="194" t="s">
        <v>184</v>
      </c>
      <c r="E311" s="38"/>
      <c r="F311" s="195" t="s">
        <v>803</v>
      </c>
      <c r="G311" s="38"/>
      <c r="H311" s="38"/>
      <c r="I311" s="196"/>
      <c r="J311" s="38"/>
      <c r="K311" s="38"/>
      <c r="L311" s="41"/>
      <c r="M311" s="197"/>
      <c r="N311" s="198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184</v>
      </c>
      <c r="AU311" s="19" t="s">
        <v>87</v>
      </c>
    </row>
    <row r="312" spans="1:65" s="13" customFormat="1" ht="11.25">
      <c r="B312" s="199"/>
      <c r="C312" s="200"/>
      <c r="D312" s="201" t="s">
        <v>186</v>
      </c>
      <c r="E312" s="202" t="s">
        <v>21</v>
      </c>
      <c r="F312" s="203" t="s">
        <v>804</v>
      </c>
      <c r="G312" s="200"/>
      <c r="H312" s="202" t="s">
        <v>21</v>
      </c>
      <c r="I312" s="204"/>
      <c r="J312" s="200"/>
      <c r="K312" s="200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186</v>
      </c>
      <c r="AU312" s="209" t="s">
        <v>87</v>
      </c>
      <c r="AV312" s="13" t="s">
        <v>84</v>
      </c>
      <c r="AW312" s="13" t="s">
        <v>38</v>
      </c>
      <c r="AX312" s="13" t="s">
        <v>77</v>
      </c>
      <c r="AY312" s="209" t="s">
        <v>176</v>
      </c>
    </row>
    <row r="313" spans="1:65" s="14" customFormat="1" ht="11.25">
      <c r="B313" s="210"/>
      <c r="C313" s="211"/>
      <c r="D313" s="201" t="s">
        <v>186</v>
      </c>
      <c r="E313" s="212" t="s">
        <v>21</v>
      </c>
      <c r="F313" s="213" t="s">
        <v>805</v>
      </c>
      <c r="G313" s="211"/>
      <c r="H313" s="214">
        <v>1.9</v>
      </c>
      <c r="I313" s="215"/>
      <c r="J313" s="211"/>
      <c r="K313" s="211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186</v>
      </c>
      <c r="AU313" s="220" t="s">
        <v>87</v>
      </c>
      <c r="AV313" s="14" t="s">
        <v>87</v>
      </c>
      <c r="AW313" s="14" t="s">
        <v>38</v>
      </c>
      <c r="AX313" s="14" t="s">
        <v>77</v>
      </c>
      <c r="AY313" s="220" t="s">
        <v>176</v>
      </c>
    </row>
    <row r="314" spans="1:65" s="15" customFormat="1" ht="11.25">
      <c r="B314" s="221"/>
      <c r="C314" s="222"/>
      <c r="D314" s="201" t="s">
        <v>186</v>
      </c>
      <c r="E314" s="223" t="s">
        <v>21</v>
      </c>
      <c r="F314" s="224" t="s">
        <v>188</v>
      </c>
      <c r="G314" s="222"/>
      <c r="H314" s="225">
        <v>1.9</v>
      </c>
      <c r="I314" s="226"/>
      <c r="J314" s="222"/>
      <c r="K314" s="222"/>
      <c r="L314" s="227"/>
      <c r="M314" s="228"/>
      <c r="N314" s="229"/>
      <c r="O314" s="229"/>
      <c r="P314" s="229"/>
      <c r="Q314" s="229"/>
      <c r="R314" s="229"/>
      <c r="S314" s="229"/>
      <c r="T314" s="230"/>
      <c r="AT314" s="231" t="s">
        <v>186</v>
      </c>
      <c r="AU314" s="231" t="s">
        <v>87</v>
      </c>
      <c r="AV314" s="15" t="s">
        <v>182</v>
      </c>
      <c r="AW314" s="15" t="s">
        <v>38</v>
      </c>
      <c r="AX314" s="15" t="s">
        <v>84</v>
      </c>
      <c r="AY314" s="231" t="s">
        <v>176</v>
      </c>
    </row>
    <row r="315" spans="1:65" s="2" customFormat="1" ht="16.5" customHeight="1">
      <c r="A315" s="36"/>
      <c r="B315" s="37"/>
      <c r="C315" s="181" t="s">
        <v>806</v>
      </c>
      <c r="D315" s="181" t="s">
        <v>178</v>
      </c>
      <c r="E315" s="182" t="s">
        <v>807</v>
      </c>
      <c r="F315" s="183" t="s">
        <v>808</v>
      </c>
      <c r="G315" s="184" t="s">
        <v>294</v>
      </c>
      <c r="H315" s="185">
        <v>13.8</v>
      </c>
      <c r="I315" s="186"/>
      <c r="J315" s="187">
        <f>ROUND(I315*H315,2)</f>
        <v>0</v>
      </c>
      <c r="K315" s="183" t="s">
        <v>21</v>
      </c>
      <c r="L315" s="41"/>
      <c r="M315" s="188" t="s">
        <v>21</v>
      </c>
      <c r="N315" s="189" t="s">
        <v>48</v>
      </c>
      <c r="O315" s="66"/>
      <c r="P315" s="190">
        <f>O315*H315</f>
        <v>0</v>
      </c>
      <c r="Q315" s="190">
        <v>0.49099999999999999</v>
      </c>
      <c r="R315" s="190">
        <f>Q315*H315</f>
        <v>6.7758000000000003</v>
      </c>
      <c r="S315" s="190">
        <v>0</v>
      </c>
      <c r="T315" s="191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92" t="s">
        <v>182</v>
      </c>
      <c r="AT315" s="192" t="s">
        <v>178</v>
      </c>
      <c r="AU315" s="192" t="s">
        <v>87</v>
      </c>
      <c r="AY315" s="19" t="s">
        <v>176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9" t="s">
        <v>84</v>
      </c>
      <c r="BK315" s="193">
        <f>ROUND(I315*H315,2)</f>
        <v>0</v>
      </c>
      <c r="BL315" s="19" t="s">
        <v>182</v>
      </c>
      <c r="BM315" s="192" t="s">
        <v>809</v>
      </c>
    </row>
    <row r="316" spans="1:65" s="13" customFormat="1" ht="11.25">
      <c r="B316" s="199"/>
      <c r="C316" s="200"/>
      <c r="D316" s="201" t="s">
        <v>186</v>
      </c>
      <c r="E316" s="202" t="s">
        <v>21</v>
      </c>
      <c r="F316" s="203" t="s">
        <v>810</v>
      </c>
      <c r="G316" s="200"/>
      <c r="H316" s="202" t="s">
        <v>21</v>
      </c>
      <c r="I316" s="204"/>
      <c r="J316" s="200"/>
      <c r="K316" s="200"/>
      <c r="L316" s="205"/>
      <c r="M316" s="206"/>
      <c r="N316" s="207"/>
      <c r="O316" s="207"/>
      <c r="P316" s="207"/>
      <c r="Q316" s="207"/>
      <c r="R316" s="207"/>
      <c r="S316" s="207"/>
      <c r="T316" s="208"/>
      <c r="AT316" s="209" t="s">
        <v>186</v>
      </c>
      <c r="AU316" s="209" t="s">
        <v>87</v>
      </c>
      <c r="AV316" s="13" t="s">
        <v>84</v>
      </c>
      <c r="AW316" s="13" t="s">
        <v>38</v>
      </c>
      <c r="AX316" s="13" t="s">
        <v>77</v>
      </c>
      <c r="AY316" s="209" t="s">
        <v>176</v>
      </c>
    </row>
    <row r="317" spans="1:65" s="14" customFormat="1" ht="11.25">
      <c r="B317" s="210"/>
      <c r="C317" s="211"/>
      <c r="D317" s="201" t="s">
        <v>186</v>
      </c>
      <c r="E317" s="212" t="s">
        <v>21</v>
      </c>
      <c r="F317" s="213" t="s">
        <v>811</v>
      </c>
      <c r="G317" s="211"/>
      <c r="H317" s="214">
        <v>13.8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186</v>
      </c>
      <c r="AU317" s="220" t="s">
        <v>87</v>
      </c>
      <c r="AV317" s="14" t="s">
        <v>87</v>
      </c>
      <c r="AW317" s="14" t="s">
        <v>38</v>
      </c>
      <c r="AX317" s="14" t="s">
        <v>77</v>
      </c>
      <c r="AY317" s="220" t="s">
        <v>176</v>
      </c>
    </row>
    <row r="318" spans="1:65" s="15" customFormat="1" ht="11.25">
      <c r="B318" s="221"/>
      <c r="C318" s="222"/>
      <c r="D318" s="201" t="s">
        <v>186</v>
      </c>
      <c r="E318" s="223" t="s">
        <v>21</v>
      </c>
      <c r="F318" s="224" t="s">
        <v>188</v>
      </c>
      <c r="G318" s="222"/>
      <c r="H318" s="225">
        <v>13.8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AT318" s="231" t="s">
        <v>186</v>
      </c>
      <c r="AU318" s="231" t="s">
        <v>87</v>
      </c>
      <c r="AV318" s="15" t="s">
        <v>182</v>
      </c>
      <c r="AW318" s="15" t="s">
        <v>38</v>
      </c>
      <c r="AX318" s="15" t="s">
        <v>84</v>
      </c>
      <c r="AY318" s="231" t="s">
        <v>176</v>
      </c>
    </row>
    <row r="319" spans="1:65" s="2" customFormat="1" ht="24.2" customHeight="1">
      <c r="A319" s="36"/>
      <c r="B319" s="37"/>
      <c r="C319" s="181" t="s">
        <v>812</v>
      </c>
      <c r="D319" s="181" t="s">
        <v>178</v>
      </c>
      <c r="E319" s="182" t="s">
        <v>813</v>
      </c>
      <c r="F319" s="183" t="s">
        <v>814</v>
      </c>
      <c r="G319" s="184" t="s">
        <v>294</v>
      </c>
      <c r="H319" s="185">
        <v>11</v>
      </c>
      <c r="I319" s="186"/>
      <c r="J319" s="187">
        <f>ROUND(I319*H319,2)</f>
        <v>0</v>
      </c>
      <c r="K319" s="183" t="s">
        <v>181</v>
      </c>
      <c r="L319" s="41"/>
      <c r="M319" s="188" t="s">
        <v>21</v>
      </c>
      <c r="N319" s="189" t="s">
        <v>48</v>
      </c>
      <c r="O319" s="66"/>
      <c r="P319" s="190">
        <f>O319*H319</f>
        <v>0</v>
      </c>
      <c r="Q319" s="190">
        <v>6.4999999999999997E-4</v>
      </c>
      <c r="R319" s="190">
        <f>Q319*H319</f>
        <v>7.1500000000000001E-3</v>
      </c>
      <c r="S319" s="190">
        <v>1E-3</v>
      </c>
      <c r="T319" s="191">
        <f>S319*H319</f>
        <v>1.0999999999999999E-2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2" t="s">
        <v>182</v>
      </c>
      <c r="AT319" s="192" t="s">
        <v>178</v>
      </c>
      <c r="AU319" s="192" t="s">
        <v>87</v>
      </c>
      <c r="AY319" s="19" t="s">
        <v>176</v>
      </c>
      <c r="BE319" s="193">
        <f>IF(N319="základní",J319,0)</f>
        <v>0</v>
      </c>
      <c r="BF319" s="193">
        <f>IF(N319="snížená",J319,0)</f>
        <v>0</v>
      </c>
      <c r="BG319" s="193">
        <f>IF(N319="zákl. přenesená",J319,0)</f>
        <v>0</v>
      </c>
      <c r="BH319" s="193">
        <f>IF(N319="sníž. přenesená",J319,0)</f>
        <v>0</v>
      </c>
      <c r="BI319" s="193">
        <f>IF(N319="nulová",J319,0)</f>
        <v>0</v>
      </c>
      <c r="BJ319" s="19" t="s">
        <v>84</v>
      </c>
      <c r="BK319" s="193">
        <f>ROUND(I319*H319,2)</f>
        <v>0</v>
      </c>
      <c r="BL319" s="19" t="s">
        <v>182</v>
      </c>
      <c r="BM319" s="192" t="s">
        <v>815</v>
      </c>
    </row>
    <row r="320" spans="1:65" s="2" customFormat="1" ht="11.25">
      <c r="A320" s="36"/>
      <c r="B320" s="37"/>
      <c r="C320" s="38"/>
      <c r="D320" s="194" t="s">
        <v>184</v>
      </c>
      <c r="E320" s="38"/>
      <c r="F320" s="195" t="s">
        <v>816</v>
      </c>
      <c r="G320" s="38"/>
      <c r="H320" s="38"/>
      <c r="I320" s="196"/>
      <c r="J320" s="38"/>
      <c r="K320" s="38"/>
      <c r="L320" s="41"/>
      <c r="M320" s="197"/>
      <c r="N320" s="198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184</v>
      </c>
      <c r="AU320" s="19" t="s">
        <v>87</v>
      </c>
    </row>
    <row r="321" spans="1:65" s="13" customFormat="1" ht="22.5">
      <c r="B321" s="199"/>
      <c r="C321" s="200"/>
      <c r="D321" s="201" t="s">
        <v>186</v>
      </c>
      <c r="E321" s="202" t="s">
        <v>21</v>
      </c>
      <c r="F321" s="203" t="s">
        <v>817</v>
      </c>
      <c r="G321" s="200"/>
      <c r="H321" s="202" t="s">
        <v>21</v>
      </c>
      <c r="I321" s="204"/>
      <c r="J321" s="200"/>
      <c r="K321" s="200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186</v>
      </c>
      <c r="AU321" s="209" t="s">
        <v>87</v>
      </c>
      <c r="AV321" s="13" t="s">
        <v>84</v>
      </c>
      <c r="AW321" s="13" t="s">
        <v>38</v>
      </c>
      <c r="AX321" s="13" t="s">
        <v>77</v>
      </c>
      <c r="AY321" s="209" t="s">
        <v>176</v>
      </c>
    </row>
    <row r="322" spans="1:65" s="14" customFormat="1" ht="11.25">
      <c r="B322" s="210"/>
      <c r="C322" s="211"/>
      <c r="D322" s="201" t="s">
        <v>186</v>
      </c>
      <c r="E322" s="212" t="s">
        <v>21</v>
      </c>
      <c r="F322" s="213" t="s">
        <v>818</v>
      </c>
      <c r="G322" s="211"/>
      <c r="H322" s="214">
        <v>11</v>
      </c>
      <c r="I322" s="215"/>
      <c r="J322" s="211"/>
      <c r="K322" s="211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186</v>
      </c>
      <c r="AU322" s="220" t="s">
        <v>87</v>
      </c>
      <c r="AV322" s="14" t="s">
        <v>87</v>
      </c>
      <c r="AW322" s="14" t="s">
        <v>38</v>
      </c>
      <c r="AX322" s="14" t="s">
        <v>77</v>
      </c>
      <c r="AY322" s="220" t="s">
        <v>176</v>
      </c>
    </row>
    <row r="323" spans="1:65" s="15" customFormat="1" ht="11.25">
      <c r="B323" s="221"/>
      <c r="C323" s="222"/>
      <c r="D323" s="201" t="s">
        <v>186</v>
      </c>
      <c r="E323" s="223" t="s">
        <v>21</v>
      </c>
      <c r="F323" s="224" t="s">
        <v>188</v>
      </c>
      <c r="G323" s="222"/>
      <c r="H323" s="225">
        <v>11</v>
      </c>
      <c r="I323" s="226"/>
      <c r="J323" s="222"/>
      <c r="K323" s="222"/>
      <c r="L323" s="227"/>
      <c r="M323" s="228"/>
      <c r="N323" s="229"/>
      <c r="O323" s="229"/>
      <c r="P323" s="229"/>
      <c r="Q323" s="229"/>
      <c r="R323" s="229"/>
      <c r="S323" s="229"/>
      <c r="T323" s="230"/>
      <c r="AT323" s="231" t="s">
        <v>186</v>
      </c>
      <c r="AU323" s="231" t="s">
        <v>87</v>
      </c>
      <c r="AV323" s="15" t="s">
        <v>182</v>
      </c>
      <c r="AW323" s="15" t="s">
        <v>38</v>
      </c>
      <c r="AX323" s="15" t="s">
        <v>84</v>
      </c>
      <c r="AY323" s="231" t="s">
        <v>176</v>
      </c>
    </row>
    <row r="324" spans="1:65" s="2" customFormat="1" ht="16.5" customHeight="1">
      <c r="A324" s="36"/>
      <c r="B324" s="37"/>
      <c r="C324" s="246" t="s">
        <v>819</v>
      </c>
      <c r="D324" s="246" t="s">
        <v>492</v>
      </c>
      <c r="E324" s="247" t="s">
        <v>820</v>
      </c>
      <c r="F324" s="248" t="s">
        <v>821</v>
      </c>
      <c r="G324" s="249" t="s">
        <v>566</v>
      </c>
      <c r="H324" s="250">
        <v>2.7E-2</v>
      </c>
      <c r="I324" s="251"/>
      <c r="J324" s="252">
        <f>ROUND(I324*H324,2)</f>
        <v>0</v>
      </c>
      <c r="K324" s="248" t="s">
        <v>21</v>
      </c>
      <c r="L324" s="253"/>
      <c r="M324" s="254" t="s">
        <v>21</v>
      </c>
      <c r="N324" s="255" t="s">
        <v>48</v>
      </c>
      <c r="O324" s="66"/>
      <c r="P324" s="190">
        <f>O324*H324</f>
        <v>0</v>
      </c>
      <c r="Q324" s="190">
        <v>1</v>
      </c>
      <c r="R324" s="190">
        <f>Q324*H324</f>
        <v>2.7E-2</v>
      </c>
      <c r="S324" s="190">
        <v>0</v>
      </c>
      <c r="T324" s="191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2" t="s">
        <v>221</v>
      </c>
      <c r="AT324" s="192" t="s">
        <v>492</v>
      </c>
      <c r="AU324" s="192" t="s">
        <v>87</v>
      </c>
      <c r="AY324" s="19" t="s">
        <v>176</v>
      </c>
      <c r="BE324" s="193">
        <f>IF(N324="základní",J324,0)</f>
        <v>0</v>
      </c>
      <c r="BF324" s="193">
        <f>IF(N324="snížená",J324,0)</f>
        <v>0</v>
      </c>
      <c r="BG324" s="193">
        <f>IF(N324="zákl. přenesená",J324,0)</f>
        <v>0</v>
      </c>
      <c r="BH324" s="193">
        <f>IF(N324="sníž. přenesená",J324,0)</f>
        <v>0</v>
      </c>
      <c r="BI324" s="193">
        <f>IF(N324="nulová",J324,0)</f>
        <v>0</v>
      </c>
      <c r="BJ324" s="19" t="s">
        <v>84</v>
      </c>
      <c r="BK324" s="193">
        <f>ROUND(I324*H324,2)</f>
        <v>0</v>
      </c>
      <c r="BL324" s="19" t="s">
        <v>182</v>
      </c>
      <c r="BM324" s="192" t="s">
        <v>822</v>
      </c>
    </row>
    <row r="325" spans="1:65" s="13" customFormat="1" ht="11.25">
      <c r="B325" s="199"/>
      <c r="C325" s="200"/>
      <c r="D325" s="201" t="s">
        <v>186</v>
      </c>
      <c r="E325" s="202" t="s">
        <v>21</v>
      </c>
      <c r="F325" s="203" t="s">
        <v>823</v>
      </c>
      <c r="G325" s="200"/>
      <c r="H325" s="202" t="s">
        <v>21</v>
      </c>
      <c r="I325" s="204"/>
      <c r="J325" s="200"/>
      <c r="K325" s="200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186</v>
      </c>
      <c r="AU325" s="209" t="s">
        <v>87</v>
      </c>
      <c r="AV325" s="13" t="s">
        <v>84</v>
      </c>
      <c r="AW325" s="13" t="s">
        <v>38</v>
      </c>
      <c r="AX325" s="13" t="s">
        <v>77</v>
      </c>
      <c r="AY325" s="209" t="s">
        <v>176</v>
      </c>
    </row>
    <row r="326" spans="1:65" s="14" customFormat="1" ht="11.25">
      <c r="B326" s="210"/>
      <c r="C326" s="211"/>
      <c r="D326" s="201" t="s">
        <v>186</v>
      </c>
      <c r="E326" s="212" t="s">
        <v>21</v>
      </c>
      <c r="F326" s="213" t="s">
        <v>824</v>
      </c>
      <c r="G326" s="211"/>
      <c r="H326" s="214">
        <v>2.7E-2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186</v>
      </c>
      <c r="AU326" s="220" t="s">
        <v>87</v>
      </c>
      <c r="AV326" s="14" t="s">
        <v>87</v>
      </c>
      <c r="AW326" s="14" t="s">
        <v>38</v>
      </c>
      <c r="AX326" s="14" t="s">
        <v>77</v>
      </c>
      <c r="AY326" s="220" t="s">
        <v>176</v>
      </c>
    </row>
    <row r="327" spans="1:65" s="15" customFormat="1" ht="11.25">
      <c r="B327" s="221"/>
      <c r="C327" s="222"/>
      <c r="D327" s="201" t="s">
        <v>186</v>
      </c>
      <c r="E327" s="223" t="s">
        <v>21</v>
      </c>
      <c r="F327" s="224" t="s">
        <v>188</v>
      </c>
      <c r="G327" s="222"/>
      <c r="H327" s="225">
        <v>2.7E-2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186</v>
      </c>
      <c r="AU327" s="231" t="s">
        <v>87</v>
      </c>
      <c r="AV327" s="15" t="s">
        <v>182</v>
      </c>
      <c r="AW327" s="15" t="s">
        <v>38</v>
      </c>
      <c r="AX327" s="15" t="s">
        <v>84</v>
      </c>
      <c r="AY327" s="231" t="s">
        <v>176</v>
      </c>
    </row>
    <row r="328" spans="1:65" s="12" customFormat="1" ht="22.9" customHeight="1">
      <c r="B328" s="165"/>
      <c r="C328" s="166"/>
      <c r="D328" s="167" t="s">
        <v>76</v>
      </c>
      <c r="E328" s="179" t="s">
        <v>561</v>
      </c>
      <c r="F328" s="179" t="s">
        <v>562</v>
      </c>
      <c r="G328" s="166"/>
      <c r="H328" s="166"/>
      <c r="I328" s="169"/>
      <c r="J328" s="180">
        <f>BK328</f>
        <v>0</v>
      </c>
      <c r="K328" s="166"/>
      <c r="L328" s="171"/>
      <c r="M328" s="172"/>
      <c r="N328" s="173"/>
      <c r="O328" s="173"/>
      <c r="P328" s="174">
        <f>SUM(P329:P330)</f>
        <v>0</v>
      </c>
      <c r="Q328" s="173"/>
      <c r="R328" s="174">
        <f>SUM(R329:R330)</f>
        <v>0</v>
      </c>
      <c r="S328" s="173"/>
      <c r="T328" s="175">
        <f>SUM(T329:T330)</f>
        <v>0</v>
      </c>
      <c r="AR328" s="176" t="s">
        <v>84</v>
      </c>
      <c r="AT328" s="177" t="s">
        <v>76</v>
      </c>
      <c r="AU328" s="177" t="s">
        <v>84</v>
      </c>
      <c r="AY328" s="176" t="s">
        <v>176</v>
      </c>
      <c r="BK328" s="178">
        <f>SUM(BK329:BK330)</f>
        <v>0</v>
      </c>
    </row>
    <row r="329" spans="1:65" s="2" customFormat="1" ht="21.75" customHeight="1">
      <c r="A329" s="36"/>
      <c r="B329" s="37"/>
      <c r="C329" s="181" t="s">
        <v>601</v>
      </c>
      <c r="D329" s="181" t="s">
        <v>178</v>
      </c>
      <c r="E329" s="182" t="s">
        <v>564</v>
      </c>
      <c r="F329" s="183" t="s">
        <v>565</v>
      </c>
      <c r="G329" s="184" t="s">
        <v>566</v>
      </c>
      <c r="H329" s="185">
        <v>91.037000000000006</v>
      </c>
      <c r="I329" s="186"/>
      <c r="J329" s="187">
        <f>ROUND(I329*H329,2)</f>
        <v>0</v>
      </c>
      <c r="K329" s="183" t="s">
        <v>181</v>
      </c>
      <c r="L329" s="41"/>
      <c r="M329" s="188" t="s">
        <v>21</v>
      </c>
      <c r="N329" s="189" t="s">
        <v>48</v>
      </c>
      <c r="O329" s="66"/>
      <c r="P329" s="190">
        <f>O329*H329</f>
        <v>0</v>
      </c>
      <c r="Q329" s="190">
        <v>0</v>
      </c>
      <c r="R329" s="190">
        <f>Q329*H329</f>
        <v>0</v>
      </c>
      <c r="S329" s="190">
        <v>0</v>
      </c>
      <c r="T329" s="191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92" t="s">
        <v>182</v>
      </c>
      <c r="AT329" s="192" t="s">
        <v>178</v>
      </c>
      <c r="AU329" s="192" t="s">
        <v>87</v>
      </c>
      <c r="AY329" s="19" t="s">
        <v>176</v>
      </c>
      <c r="BE329" s="193">
        <f>IF(N329="základní",J329,0)</f>
        <v>0</v>
      </c>
      <c r="BF329" s="193">
        <f>IF(N329="snížená",J329,0)</f>
        <v>0</v>
      </c>
      <c r="BG329" s="193">
        <f>IF(N329="zákl. přenesená",J329,0)</f>
        <v>0</v>
      </c>
      <c r="BH329" s="193">
        <f>IF(N329="sníž. přenesená",J329,0)</f>
        <v>0</v>
      </c>
      <c r="BI329" s="193">
        <f>IF(N329="nulová",J329,0)</f>
        <v>0</v>
      </c>
      <c r="BJ329" s="19" t="s">
        <v>84</v>
      </c>
      <c r="BK329" s="193">
        <f>ROUND(I329*H329,2)</f>
        <v>0</v>
      </c>
      <c r="BL329" s="19" t="s">
        <v>182</v>
      </c>
      <c r="BM329" s="192" t="s">
        <v>825</v>
      </c>
    </row>
    <row r="330" spans="1:65" s="2" customFormat="1" ht="11.25">
      <c r="A330" s="36"/>
      <c r="B330" s="37"/>
      <c r="C330" s="38"/>
      <c r="D330" s="194" t="s">
        <v>184</v>
      </c>
      <c r="E330" s="38"/>
      <c r="F330" s="195" t="s">
        <v>568</v>
      </c>
      <c r="G330" s="38"/>
      <c r="H330" s="38"/>
      <c r="I330" s="196"/>
      <c r="J330" s="38"/>
      <c r="K330" s="38"/>
      <c r="L330" s="41"/>
      <c r="M330" s="197"/>
      <c r="N330" s="198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184</v>
      </c>
      <c r="AU330" s="19" t="s">
        <v>87</v>
      </c>
    </row>
    <row r="331" spans="1:65" s="12" customFormat="1" ht="25.9" customHeight="1">
      <c r="B331" s="165"/>
      <c r="C331" s="166"/>
      <c r="D331" s="167" t="s">
        <v>76</v>
      </c>
      <c r="E331" s="168" t="s">
        <v>826</v>
      </c>
      <c r="F331" s="168" t="s">
        <v>827</v>
      </c>
      <c r="G331" s="166"/>
      <c r="H331" s="166"/>
      <c r="I331" s="169"/>
      <c r="J331" s="170">
        <f>BK331</f>
        <v>0</v>
      </c>
      <c r="K331" s="166"/>
      <c r="L331" s="171"/>
      <c r="M331" s="172"/>
      <c r="N331" s="173"/>
      <c r="O331" s="173"/>
      <c r="P331" s="174">
        <f>P332+P337</f>
        <v>0</v>
      </c>
      <c r="Q331" s="173"/>
      <c r="R331" s="174">
        <f>R332+R337</f>
        <v>1.03711336</v>
      </c>
      <c r="S331" s="173"/>
      <c r="T331" s="175">
        <f>T332+T337</f>
        <v>0</v>
      </c>
      <c r="AR331" s="176" t="s">
        <v>87</v>
      </c>
      <c r="AT331" s="177" t="s">
        <v>76</v>
      </c>
      <c r="AU331" s="177" t="s">
        <v>77</v>
      </c>
      <c r="AY331" s="176" t="s">
        <v>176</v>
      </c>
      <c r="BK331" s="178">
        <f>BK332+BK337</f>
        <v>0</v>
      </c>
    </row>
    <row r="332" spans="1:65" s="12" customFormat="1" ht="22.9" customHeight="1">
      <c r="B332" s="165"/>
      <c r="C332" s="166"/>
      <c r="D332" s="167" t="s">
        <v>76</v>
      </c>
      <c r="E332" s="179" t="s">
        <v>828</v>
      </c>
      <c r="F332" s="179" t="s">
        <v>829</v>
      </c>
      <c r="G332" s="166"/>
      <c r="H332" s="166"/>
      <c r="I332" s="169"/>
      <c r="J332" s="180">
        <f>BK332</f>
        <v>0</v>
      </c>
      <c r="K332" s="166"/>
      <c r="L332" s="171"/>
      <c r="M332" s="172"/>
      <c r="N332" s="173"/>
      <c r="O332" s="173"/>
      <c r="P332" s="174">
        <f>SUM(P333:P336)</f>
        <v>0</v>
      </c>
      <c r="Q332" s="173"/>
      <c r="R332" s="174">
        <f>SUM(R333:R336)</f>
        <v>6.4259999999999998E-5</v>
      </c>
      <c r="S332" s="173"/>
      <c r="T332" s="175">
        <f>SUM(T333:T336)</f>
        <v>0</v>
      </c>
      <c r="AR332" s="176" t="s">
        <v>87</v>
      </c>
      <c r="AT332" s="177" t="s">
        <v>76</v>
      </c>
      <c r="AU332" s="177" t="s">
        <v>84</v>
      </c>
      <c r="AY332" s="176" t="s">
        <v>176</v>
      </c>
      <c r="BK332" s="178">
        <f>SUM(BK333:BK336)</f>
        <v>0</v>
      </c>
    </row>
    <row r="333" spans="1:65" s="2" customFormat="1" ht="24.2" customHeight="1">
      <c r="A333" s="36"/>
      <c r="B333" s="37"/>
      <c r="C333" s="181" t="s">
        <v>830</v>
      </c>
      <c r="D333" s="181" t="s">
        <v>178</v>
      </c>
      <c r="E333" s="182" t="s">
        <v>831</v>
      </c>
      <c r="F333" s="183" t="s">
        <v>832</v>
      </c>
      <c r="G333" s="184" t="s">
        <v>298</v>
      </c>
      <c r="H333" s="185">
        <v>3.4000000000000002E-2</v>
      </c>
      <c r="I333" s="186"/>
      <c r="J333" s="187">
        <f>ROUND(I333*H333,2)</f>
        <v>0</v>
      </c>
      <c r="K333" s="183" t="s">
        <v>21</v>
      </c>
      <c r="L333" s="41"/>
      <c r="M333" s="188" t="s">
        <v>21</v>
      </c>
      <c r="N333" s="189" t="s">
        <v>48</v>
      </c>
      <c r="O333" s="66"/>
      <c r="P333" s="190">
        <f>O333*H333</f>
        <v>0</v>
      </c>
      <c r="Q333" s="190">
        <v>1.89E-3</v>
      </c>
      <c r="R333" s="190">
        <f>Q333*H333</f>
        <v>6.4259999999999998E-5</v>
      </c>
      <c r="S333" s="190">
        <v>0</v>
      </c>
      <c r="T333" s="191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2" t="s">
        <v>220</v>
      </c>
      <c r="AT333" s="192" t="s">
        <v>178</v>
      </c>
      <c r="AU333" s="192" t="s">
        <v>87</v>
      </c>
      <c r="AY333" s="19" t="s">
        <v>176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9" t="s">
        <v>84</v>
      </c>
      <c r="BK333" s="193">
        <f>ROUND(I333*H333,2)</f>
        <v>0</v>
      </c>
      <c r="BL333" s="19" t="s">
        <v>220</v>
      </c>
      <c r="BM333" s="192" t="s">
        <v>833</v>
      </c>
    </row>
    <row r="334" spans="1:65" s="13" customFormat="1" ht="11.25">
      <c r="B334" s="199"/>
      <c r="C334" s="200"/>
      <c r="D334" s="201" t="s">
        <v>186</v>
      </c>
      <c r="E334" s="202" t="s">
        <v>21</v>
      </c>
      <c r="F334" s="203" t="s">
        <v>834</v>
      </c>
      <c r="G334" s="200"/>
      <c r="H334" s="202" t="s">
        <v>21</v>
      </c>
      <c r="I334" s="204"/>
      <c r="J334" s="200"/>
      <c r="K334" s="200"/>
      <c r="L334" s="205"/>
      <c r="M334" s="206"/>
      <c r="N334" s="207"/>
      <c r="O334" s="207"/>
      <c r="P334" s="207"/>
      <c r="Q334" s="207"/>
      <c r="R334" s="207"/>
      <c r="S334" s="207"/>
      <c r="T334" s="208"/>
      <c r="AT334" s="209" t="s">
        <v>186</v>
      </c>
      <c r="AU334" s="209" t="s">
        <v>87</v>
      </c>
      <c r="AV334" s="13" t="s">
        <v>84</v>
      </c>
      <c r="AW334" s="13" t="s">
        <v>38</v>
      </c>
      <c r="AX334" s="13" t="s">
        <v>77</v>
      </c>
      <c r="AY334" s="209" t="s">
        <v>176</v>
      </c>
    </row>
    <row r="335" spans="1:65" s="14" customFormat="1" ht="11.25">
      <c r="B335" s="210"/>
      <c r="C335" s="211"/>
      <c r="D335" s="201" t="s">
        <v>186</v>
      </c>
      <c r="E335" s="212" t="s">
        <v>21</v>
      </c>
      <c r="F335" s="213" t="s">
        <v>835</v>
      </c>
      <c r="G335" s="211"/>
      <c r="H335" s="214">
        <v>3.4000000000000002E-2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186</v>
      </c>
      <c r="AU335" s="220" t="s">
        <v>87</v>
      </c>
      <c r="AV335" s="14" t="s">
        <v>87</v>
      </c>
      <c r="AW335" s="14" t="s">
        <v>38</v>
      </c>
      <c r="AX335" s="14" t="s">
        <v>77</v>
      </c>
      <c r="AY335" s="220" t="s">
        <v>176</v>
      </c>
    </row>
    <row r="336" spans="1:65" s="15" customFormat="1" ht="11.25">
      <c r="B336" s="221"/>
      <c r="C336" s="222"/>
      <c r="D336" s="201" t="s">
        <v>186</v>
      </c>
      <c r="E336" s="223" t="s">
        <v>21</v>
      </c>
      <c r="F336" s="224" t="s">
        <v>188</v>
      </c>
      <c r="G336" s="222"/>
      <c r="H336" s="225">
        <v>3.4000000000000002E-2</v>
      </c>
      <c r="I336" s="226"/>
      <c r="J336" s="222"/>
      <c r="K336" s="222"/>
      <c r="L336" s="227"/>
      <c r="M336" s="228"/>
      <c r="N336" s="229"/>
      <c r="O336" s="229"/>
      <c r="P336" s="229"/>
      <c r="Q336" s="229"/>
      <c r="R336" s="229"/>
      <c r="S336" s="229"/>
      <c r="T336" s="230"/>
      <c r="AT336" s="231" t="s">
        <v>186</v>
      </c>
      <c r="AU336" s="231" t="s">
        <v>87</v>
      </c>
      <c r="AV336" s="15" t="s">
        <v>182</v>
      </c>
      <c r="AW336" s="15" t="s">
        <v>38</v>
      </c>
      <c r="AX336" s="15" t="s">
        <v>84</v>
      </c>
      <c r="AY336" s="231" t="s">
        <v>176</v>
      </c>
    </row>
    <row r="337" spans="1:65" s="12" customFormat="1" ht="22.9" customHeight="1">
      <c r="B337" s="165"/>
      <c r="C337" s="166"/>
      <c r="D337" s="167" t="s">
        <v>76</v>
      </c>
      <c r="E337" s="179" t="s">
        <v>836</v>
      </c>
      <c r="F337" s="179" t="s">
        <v>837</v>
      </c>
      <c r="G337" s="166"/>
      <c r="H337" s="166"/>
      <c r="I337" s="169"/>
      <c r="J337" s="180">
        <f>BK337</f>
        <v>0</v>
      </c>
      <c r="K337" s="166"/>
      <c r="L337" s="171"/>
      <c r="M337" s="172"/>
      <c r="N337" s="173"/>
      <c r="O337" s="173"/>
      <c r="P337" s="174">
        <f>SUM(P338:P449)</f>
        <v>0</v>
      </c>
      <c r="Q337" s="173"/>
      <c r="R337" s="174">
        <f>SUM(R338:R449)</f>
        <v>1.0370490999999999</v>
      </c>
      <c r="S337" s="173"/>
      <c r="T337" s="175">
        <f>SUM(T338:T449)</f>
        <v>0</v>
      </c>
      <c r="AR337" s="176" t="s">
        <v>87</v>
      </c>
      <c r="AT337" s="177" t="s">
        <v>76</v>
      </c>
      <c r="AU337" s="177" t="s">
        <v>84</v>
      </c>
      <c r="AY337" s="176" t="s">
        <v>176</v>
      </c>
      <c r="BK337" s="178">
        <f>SUM(BK338:BK449)</f>
        <v>0</v>
      </c>
    </row>
    <row r="338" spans="1:65" s="2" customFormat="1" ht="16.5" customHeight="1">
      <c r="A338" s="36"/>
      <c r="B338" s="37"/>
      <c r="C338" s="181" t="s">
        <v>838</v>
      </c>
      <c r="D338" s="181" t="s">
        <v>178</v>
      </c>
      <c r="E338" s="182" t="s">
        <v>839</v>
      </c>
      <c r="F338" s="183" t="s">
        <v>840</v>
      </c>
      <c r="G338" s="184" t="s">
        <v>495</v>
      </c>
      <c r="H338" s="185">
        <v>80.108000000000004</v>
      </c>
      <c r="I338" s="186"/>
      <c r="J338" s="187">
        <f>ROUND(I338*H338,2)</f>
        <v>0</v>
      </c>
      <c r="K338" s="183" t="s">
        <v>181</v>
      </c>
      <c r="L338" s="41"/>
      <c r="M338" s="188" t="s">
        <v>21</v>
      </c>
      <c r="N338" s="189" t="s">
        <v>48</v>
      </c>
      <c r="O338" s="66"/>
      <c r="P338" s="190">
        <f>O338*H338</f>
        <v>0</v>
      </c>
      <c r="Q338" s="190">
        <v>6.9999999999999994E-5</v>
      </c>
      <c r="R338" s="190">
        <f>Q338*H338</f>
        <v>5.6075600000000001E-3</v>
      </c>
      <c r="S338" s="190">
        <v>0</v>
      </c>
      <c r="T338" s="191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92" t="s">
        <v>220</v>
      </c>
      <c r="AT338" s="192" t="s">
        <v>178</v>
      </c>
      <c r="AU338" s="192" t="s">
        <v>87</v>
      </c>
      <c r="AY338" s="19" t="s">
        <v>176</v>
      </c>
      <c r="BE338" s="193">
        <f>IF(N338="základní",J338,0)</f>
        <v>0</v>
      </c>
      <c r="BF338" s="193">
        <f>IF(N338="snížená",J338,0)</f>
        <v>0</v>
      </c>
      <c r="BG338" s="193">
        <f>IF(N338="zákl. přenesená",J338,0)</f>
        <v>0</v>
      </c>
      <c r="BH338" s="193">
        <f>IF(N338="sníž. přenesená",J338,0)</f>
        <v>0</v>
      </c>
      <c r="BI338" s="193">
        <f>IF(N338="nulová",J338,0)</f>
        <v>0</v>
      </c>
      <c r="BJ338" s="19" t="s">
        <v>84</v>
      </c>
      <c r="BK338" s="193">
        <f>ROUND(I338*H338,2)</f>
        <v>0</v>
      </c>
      <c r="BL338" s="19" t="s">
        <v>220</v>
      </c>
      <c r="BM338" s="192" t="s">
        <v>841</v>
      </c>
    </row>
    <row r="339" spans="1:65" s="2" customFormat="1" ht="11.25">
      <c r="A339" s="36"/>
      <c r="B339" s="37"/>
      <c r="C339" s="38"/>
      <c r="D339" s="194" t="s">
        <v>184</v>
      </c>
      <c r="E339" s="38"/>
      <c r="F339" s="195" t="s">
        <v>842</v>
      </c>
      <c r="G339" s="38"/>
      <c r="H339" s="38"/>
      <c r="I339" s="196"/>
      <c r="J339" s="38"/>
      <c r="K339" s="38"/>
      <c r="L339" s="41"/>
      <c r="M339" s="197"/>
      <c r="N339" s="198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184</v>
      </c>
      <c r="AU339" s="19" t="s">
        <v>87</v>
      </c>
    </row>
    <row r="340" spans="1:65" s="13" customFormat="1" ht="11.25">
      <c r="B340" s="199"/>
      <c r="C340" s="200"/>
      <c r="D340" s="201" t="s">
        <v>186</v>
      </c>
      <c r="E340" s="202" t="s">
        <v>21</v>
      </c>
      <c r="F340" s="203" t="s">
        <v>843</v>
      </c>
      <c r="G340" s="200"/>
      <c r="H340" s="202" t="s">
        <v>21</v>
      </c>
      <c r="I340" s="204"/>
      <c r="J340" s="200"/>
      <c r="K340" s="200"/>
      <c r="L340" s="205"/>
      <c r="M340" s="206"/>
      <c r="N340" s="207"/>
      <c r="O340" s="207"/>
      <c r="P340" s="207"/>
      <c r="Q340" s="207"/>
      <c r="R340" s="207"/>
      <c r="S340" s="207"/>
      <c r="T340" s="208"/>
      <c r="AT340" s="209" t="s">
        <v>186</v>
      </c>
      <c r="AU340" s="209" t="s">
        <v>87</v>
      </c>
      <c r="AV340" s="13" t="s">
        <v>84</v>
      </c>
      <c r="AW340" s="13" t="s">
        <v>38</v>
      </c>
      <c r="AX340" s="13" t="s">
        <v>77</v>
      </c>
      <c r="AY340" s="209" t="s">
        <v>176</v>
      </c>
    </row>
    <row r="341" spans="1:65" s="13" customFormat="1" ht="11.25">
      <c r="B341" s="199"/>
      <c r="C341" s="200"/>
      <c r="D341" s="201" t="s">
        <v>186</v>
      </c>
      <c r="E341" s="202" t="s">
        <v>21</v>
      </c>
      <c r="F341" s="203" t="s">
        <v>844</v>
      </c>
      <c r="G341" s="200"/>
      <c r="H341" s="202" t="s">
        <v>21</v>
      </c>
      <c r="I341" s="204"/>
      <c r="J341" s="200"/>
      <c r="K341" s="200"/>
      <c r="L341" s="205"/>
      <c r="M341" s="206"/>
      <c r="N341" s="207"/>
      <c r="O341" s="207"/>
      <c r="P341" s="207"/>
      <c r="Q341" s="207"/>
      <c r="R341" s="207"/>
      <c r="S341" s="207"/>
      <c r="T341" s="208"/>
      <c r="AT341" s="209" t="s">
        <v>186</v>
      </c>
      <c r="AU341" s="209" t="s">
        <v>87</v>
      </c>
      <c r="AV341" s="13" t="s">
        <v>84</v>
      </c>
      <c r="AW341" s="13" t="s">
        <v>38</v>
      </c>
      <c r="AX341" s="13" t="s">
        <v>77</v>
      </c>
      <c r="AY341" s="209" t="s">
        <v>176</v>
      </c>
    </row>
    <row r="342" spans="1:65" s="14" customFormat="1" ht="11.25">
      <c r="B342" s="210"/>
      <c r="C342" s="211"/>
      <c r="D342" s="201" t="s">
        <v>186</v>
      </c>
      <c r="E342" s="212" t="s">
        <v>21</v>
      </c>
      <c r="F342" s="213" t="s">
        <v>845</v>
      </c>
      <c r="G342" s="211"/>
      <c r="H342" s="214">
        <v>31.02</v>
      </c>
      <c r="I342" s="215"/>
      <c r="J342" s="211"/>
      <c r="K342" s="211"/>
      <c r="L342" s="216"/>
      <c r="M342" s="217"/>
      <c r="N342" s="218"/>
      <c r="O342" s="218"/>
      <c r="P342" s="218"/>
      <c r="Q342" s="218"/>
      <c r="R342" s="218"/>
      <c r="S342" s="218"/>
      <c r="T342" s="219"/>
      <c r="AT342" s="220" t="s">
        <v>186</v>
      </c>
      <c r="AU342" s="220" t="s">
        <v>87</v>
      </c>
      <c r="AV342" s="14" t="s">
        <v>87</v>
      </c>
      <c r="AW342" s="14" t="s">
        <v>38</v>
      </c>
      <c r="AX342" s="14" t="s">
        <v>77</v>
      </c>
      <c r="AY342" s="220" t="s">
        <v>176</v>
      </c>
    </row>
    <row r="343" spans="1:65" s="13" customFormat="1" ht="11.25">
      <c r="B343" s="199"/>
      <c r="C343" s="200"/>
      <c r="D343" s="201" t="s">
        <v>186</v>
      </c>
      <c r="E343" s="202" t="s">
        <v>21</v>
      </c>
      <c r="F343" s="203" t="s">
        <v>846</v>
      </c>
      <c r="G343" s="200"/>
      <c r="H343" s="202" t="s">
        <v>21</v>
      </c>
      <c r="I343" s="204"/>
      <c r="J343" s="200"/>
      <c r="K343" s="200"/>
      <c r="L343" s="205"/>
      <c r="M343" s="206"/>
      <c r="N343" s="207"/>
      <c r="O343" s="207"/>
      <c r="P343" s="207"/>
      <c r="Q343" s="207"/>
      <c r="R343" s="207"/>
      <c r="S343" s="207"/>
      <c r="T343" s="208"/>
      <c r="AT343" s="209" t="s">
        <v>186</v>
      </c>
      <c r="AU343" s="209" t="s">
        <v>87</v>
      </c>
      <c r="AV343" s="13" t="s">
        <v>84</v>
      </c>
      <c r="AW343" s="13" t="s">
        <v>38</v>
      </c>
      <c r="AX343" s="13" t="s">
        <v>77</v>
      </c>
      <c r="AY343" s="209" t="s">
        <v>176</v>
      </c>
    </row>
    <row r="344" spans="1:65" s="14" customFormat="1" ht="11.25">
      <c r="B344" s="210"/>
      <c r="C344" s="211"/>
      <c r="D344" s="201" t="s">
        <v>186</v>
      </c>
      <c r="E344" s="212" t="s">
        <v>21</v>
      </c>
      <c r="F344" s="213" t="s">
        <v>847</v>
      </c>
      <c r="G344" s="211"/>
      <c r="H344" s="214">
        <v>2.7069999999999999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186</v>
      </c>
      <c r="AU344" s="220" t="s">
        <v>87</v>
      </c>
      <c r="AV344" s="14" t="s">
        <v>87</v>
      </c>
      <c r="AW344" s="14" t="s">
        <v>38</v>
      </c>
      <c r="AX344" s="14" t="s">
        <v>77</v>
      </c>
      <c r="AY344" s="220" t="s">
        <v>176</v>
      </c>
    </row>
    <row r="345" spans="1:65" s="14" customFormat="1" ht="11.25">
      <c r="B345" s="210"/>
      <c r="C345" s="211"/>
      <c r="D345" s="201" t="s">
        <v>186</v>
      </c>
      <c r="E345" s="212" t="s">
        <v>21</v>
      </c>
      <c r="F345" s="213" t="s">
        <v>848</v>
      </c>
      <c r="G345" s="211"/>
      <c r="H345" s="214">
        <v>7.6139999999999999</v>
      </c>
      <c r="I345" s="215"/>
      <c r="J345" s="211"/>
      <c r="K345" s="211"/>
      <c r="L345" s="216"/>
      <c r="M345" s="217"/>
      <c r="N345" s="218"/>
      <c r="O345" s="218"/>
      <c r="P345" s="218"/>
      <c r="Q345" s="218"/>
      <c r="R345" s="218"/>
      <c r="S345" s="218"/>
      <c r="T345" s="219"/>
      <c r="AT345" s="220" t="s">
        <v>186</v>
      </c>
      <c r="AU345" s="220" t="s">
        <v>87</v>
      </c>
      <c r="AV345" s="14" t="s">
        <v>87</v>
      </c>
      <c r="AW345" s="14" t="s">
        <v>38</v>
      </c>
      <c r="AX345" s="14" t="s">
        <v>77</v>
      </c>
      <c r="AY345" s="220" t="s">
        <v>176</v>
      </c>
    </row>
    <row r="346" spans="1:65" s="13" customFormat="1" ht="11.25">
      <c r="B346" s="199"/>
      <c r="C346" s="200"/>
      <c r="D346" s="201" t="s">
        <v>186</v>
      </c>
      <c r="E346" s="202" t="s">
        <v>21</v>
      </c>
      <c r="F346" s="203" t="s">
        <v>849</v>
      </c>
      <c r="G346" s="200"/>
      <c r="H346" s="202" t="s">
        <v>21</v>
      </c>
      <c r="I346" s="204"/>
      <c r="J346" s="200"/>
      <c r="K346" s="200"/>
      <c r="L346" s="205"/>
      <c r="M346" s="206"/>
      <c r="N346" s="207"/>
      <c r="O346" s="207"/>
      <c r="P346" s="207"/>
      <c r="Q346" s="207"/>
      <c r="R346" s="207"/>
      <c r="S346" s="207"/>
      <c r="T346" s="208"/>
      <c r="AT346" s="209" t="s">
        <v>186</v>
      </c>
      <c r="AU346" s="209" t="s">
        <v>87</v>
      </c>
      <c r="AV346" s="13" t="s">
        <v>84</v>
      </c>
      <c r="AW346" s="13" t="s">
        <v>38</v>
      </c>
      <c r="AX346" s="13" t="s">
        <v>77</v>
      </c>
      <c r="AY346" s="209" t="s">
        <v>176</v>
      </c>
    </row>
    <row r="347" spans="1:65" s="14" customFormat="1" ht="11.25">
      <c r="B347" s="210"/>
      <c r="C347" s="211"/>
      <c r="D347" s="201" t="s">
        <v>186</v>
      </c>
      <c r="E347" s="212" t="s">
        <v>21</v>
      </c>
      <c r="F347" s="213" t="s">
        <v>847</v>
      </c>
      <c r="G347" s="211"/>
      <c r="H347" s="214">
        <v>2.7069999999999999</v>
      </c>
      <c r="I347" s="215"/>
      <c r="J347" s="211"/>
      <c r="K347" s="211"/>
      <c r="L347" s="216"/>
      <c r="M347" s="217"/>
      <c r="N347" s="218"/>
      <c r="O347" s="218"/>
      <c r="P347" s="218"/>
      <c r="Q347" s="218"/>
      <c r="R347" s="218"/>
      <c r="S347" s="218"/>
      <c r="T347" s="219"/>
      <c r="AT347" s="220" t="s">
        <v>186</v>
      </c>
      <c r="AU347" s="220" t="s">
        <v>87</v>
      </c>
      <c r="AV347" s="14" t="s">
        <v>87</v>
      </c>
      <c r="AW347" s="14" t="s">
        <v>38</v>
      </c>
      <c r="AX347" s="14" t="s">
        <v>77</v>
      </c>
      <c r="AY347" s="220" t="s">
        <v>176</v>
      </c>
    </row>
    <row r="348" spans="1:65" s="14" customFormat="1" ht="11.25">
      <c r="B348" s="210"/>
      <c r="C348" s="211"/>
      <c r="D348" s="201" t="s">
        <v>186</v>
      </c>
      <c r="E348" s="212" t="s">
        <v>21</v>
      </c>
      <c r="F348" s="213" t="s">
        <v>848</v>
      </c>
      <c r="G348" s="211"/>
      <c r="H348" s="214">
        <v>7.6139999999999999</v>
      </c>
      <c r="I348" s="215"/>
      <c r="J348" s="211"/>
      <c r="K348" s="211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186</v>
      </c>
      <c r="AU348" s="220" t="s">
        <v>87</v>
      </c>
      <c r="AV348" s="14" t="s">
        <v>87</v>
      </c>
      <c r="AW348" s="14" t="s">
        <v>38</v>
      </c>
      <c r="AX348" s="14" t="s">
        <v>77</v>
      </c>
      <c r="AY348" s="220" t="s">
        <v>176</v>
      </c>
    </row>
    <row r="349" spans="1:65" s="16" customFormat="1" ht="11.25">
      <c r="B349" s="235"/>
      <c r="C349" s="236"/>
      <c r="D349" s="201" t="s">
        <v>186</v>
      </c>
      <c r="E349" s="237" t="s">
        <v>21</v>
      </c>
      <c r="F349" s="238" t="s">
        <v>428</v>
      </c>
      <c r="G349" s="236"/>
      <c r="H349" s="239">
        <v>51.661999999999999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AT349" s="245" t="s">
        <v>186</v>
      </c>
      <c r="AU349" s="245" t="s">
        <v>87</v>
      </c>
      <c r="AV349" s="16" t="s">
        <v>195</v>
      </c>
      <c r="AW349" s="16" t="s">
        <v>38</v>
      </c>
      <c r="AX349" s="16" t="s">
        <v>77</v>
      </c>
      <c r="AY349" s="245" t="s">
        <v>176</v>
      </c>
    </row>
    <row r="350" spans="1:65" s="13" customFormat="1" ht="11.25">
      <c r="B350" s="199"/>
      <c r="C350" s="200"/>
      <c r="D350" s="201" t="s">
        <v>186</v>
      </c>
      <c r="E350" s="202" t="s">
        <v>21</v>
      </c>
      <c r="F350" s="203" t="s">
        <v>850</v>
      </c>
      <c r="G350" s="200"/>
      <c r="H350" s="202" t="s">
        <v>21</v>
      </c>
      <c r="I350" s="204"/>
      <c r="J350" s="200"/>
      <c r="K350" s="200"/>
      <c r="L350" s="205"/>
      <c r="M350" s="206"/>
      <c r="N350" s="207"/>
      <c r="O350" s="207"/>
      <c r="P350" s="207"/>
      <c r="Q350" s="207"/>
      <c r="R350" s="207"/>
      <c r="S350" s="207"/>
      <c r="T350" s="208"/>
      <c r="AT350" s="209" t="s">
        <v>186</v>
      </c>
      <c r="AU350" s="209" t="s">
        <v>87</v>
      </c>
      <c r="AV350" s="13" t="s">
        <v>84</v>
      </c>
      <c r="AW350" s="13" t="s">
        <v>38</v>
      </c>
      <c r="AX350" s="13" t="s">
        <v>77</v>
      </c>
      <c r="AY350" s="209" t="s">
        <v>176</v>
      </c>
    </row>
    <row r="351" spans="1:65" s="13" customFormat="1" ht="11.25">
      <c r="B351" s="199"/>
      <c r="C351" s="200"/>
      <c r="D351" s="201" t="s">
        <v>186</v>
      </c>
      <c r="E351" s="202" t="s">
        <v>21</v>
      </c>
      <c r="F351" s="203" t="s">
        <v>851</v>
      </c>
      <c r="G351" s="200"/>
      <c r="H351" s="202" t="s">
        <v>21</v>
      </c>
      <c r="I351" s="204"/>
      <c r="J351" s="200"/>
      <c r="K351" s="200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186</v>
      </c>
      <c r="AU351" s="209" t="s">
        <v>87</v>
      </c>
      <c r="AV351" s="13" t="s">
        <v>84</v>
      </c>
      <c r="AW351" s="13" t="s">
        <v>38</v>
      </c>
      <c r="AX351" s="13" t="s">
        <v>77</v>
      </c>
      <c r="AY351" s="209" t="s">
        <v>176</v>
      </c>
    </row>
    <row r="352" spans="1:65" s="14" customFormat="1" ht="11.25">
      <c r="B352" s="210"/>
      <c r="C352" s="211"/>
      <c r="D352" s="201" t="s">
        <v>186</v>
      </c>
      <c r="E352" s="212" t="s">
        <v>21</v>
      </c>
      <c r="F352" s="213" t="s">
        <v>852</v>
      </c>
      <c r="G352" s="211"/>
      <c r="H352" s="214">
        <v>5.3220000000000001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186</v>
      </c>
      <c r="AU352" s="220" t="s">
        <v>87</v>
      </c>
      <c r="AV352" s="14" t="s">
        <v>87</v>
      </c>
      <c r="AW352" s="14" t="s">
        <v>38</v>
      </c>
      <c r="AX352" s="14" t="s">
        <v>77</v>
      </c>
      <c r="AY352" s="220" t="s">
        <v>176</v>
      </c>
    </row>
    <row r="353" spans="1:65" s="16" customFormat="1" ht="11.25">
      <c r="B353" s="235"/>
      <c r="C353" s="236"/>
      <c r="D353" s="201" t="s">
        <v>186</v>
      </c>
      <c r="E353" s="237" t="s">
        <v>21</v>
      </c>
      <c r="F353" s="238" t="s">
        <v>428</v>
      </c>
      <c r="G353" s="236"/>
      <c r="H353" s="239">
        <v>5.3220000000000001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AT353" s="245" t="s">
        <v>186</v>
      </c>
      <c r="AU353" s="245" t="s">
        <v>87</v>
      </c>
      <c r="AV353" s="16" t="s">
        <v>195</v>
      </c>
      <c r="AW353" s="16" t="s">
        <v>38</v>
      </c>
      <c r="AX353" s="16" t="s">
        <v>77</v>
      </c>
      <c r="AY353" s="245" t="s">
        <v>176</v>
      </c>
    </row>
    <row r="354" spans="1:65" s="13" customFormat="1" ht="11.25">
      <c r="B354" s="199"/>
      <c r="C354" s="200"/>
      <c r="D354" s="201" t="s">
        <v>186</v>
      </c>
      <c r="E354" s="202" t="s">
        <v>21</v>
      </c>
      <c r="F354" s="203" t="s">
        <v>853</v>
      </c>
      <c r="G354" s="200"/>
      <c r="H354" s="202" t="s">
        <v>21</v>
      </c>
      <c r="I354" s="204"/>
      <c r="J354" s="200"/>
      <c r="K354" s="200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186</v>
      </c>
      <c r="AU354" s="209" t="s">
        <v>87</v>
      </c>
      <c r="AV354" s="13" t="s">
        <v>84</v>
      </c>
      <c r="AW354" s="13" t="s">
        <v>38</v>
      </c>
      <c r="AX354" s="13" t="s">
        <v>77</v>
      </c>
      <c r="AY354" s="209" t="s">
        <v>176</v>
      </c>
    </row>
    <row r="355" spans="1:65" s="13" customFormat="1" ht="11.25">
      <c r="B355" s="199"/>
      <c r="C355" s="200"/>
      <c r="D355" s="201" t="s">
        <v>186</v>
      </c>
      <c r="E355" s="202" t="s">
        <v>21</v>
      </c>
      <c r="F355" s="203" t="s">
        <v>854</v>
      </c>
      <c r="G355" s="200"/>
      <c r="H355" s="202" t="s">
        <v>21</v>
      </c>
      <c r="I355" s="204"/>
      <c r="J355" s="200"/>
      <c r="K355" s="200"/>
      <c r="L355" s="205"/>
      <c r="M355" s="206"/>
      <c r="N355" s="207"/>
      <c r="O355" s="207"/>
      <c r="P355" s="207"/>
      <c r="Q355" s="207"/>
      <c r="R355" s="207"/>
      <c r="S355" s="207"/>
      <c r="T355" s="208"/>
      <c r="AT355" s="209" t="s">
        <v>186</v>
      </c>
      <c r="AU355" s="209" t="s">
        <v>87</v>
      </c>
      <c r="AV355" s="13" t="s">
        <v>84</v>
      </c>
      <c r="AW355" s="13" t="s">
        <v>38</v>
      </c>
      <c r="AX355" s="13" t="s">
        <v>77</v>
      </c>
      <c r="AY355" s="209" t="s">
        <v>176</v>
      </c>
    </row>
    <row r="356" spans="1:65" s="14" customFormat="1" ht="11.25">
      <c r="B356" s="210"/>
      <c r="C356" s="211"/>
      <c r="D356" s="201" t="s">
        <v>186</v>
      </c>
      <c r="E356" s="212" t="s">
        <v>21</v>
      </c>
      <c r="F356" s="213" t="s">
        <v>855</v>
      </c>
      <c r="G356" s="211"/>
      <c r="H356" s="214">
        <v>15.51</v>
      </c>
      <c r="I356" s="215"/>
      <c r="J356" s="211"/>
      <c r="K356" s="211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186</v>
      </c>
      <c r="AU356" s="220" t="s">
        <v>87</v>
      </c>
      <c r="AV356" s="14" t="s">
        <v>87</v>
      </c>
      <c r="AW356" s="14" t="s">
        <v>38</v>
      </c>
      <c r="AX356" s="14" t="s">
        <v>77</v>
      </c>
      <c r="AY356" s="220" t="s">
        <v>176</v>
      </c>
    </row>
    <row r="357" spans="1:65" s="13" customFormat="1" ht="11.25">
      <c r="B357" s="199"/>
      <c r="C357" s="200"/>
      <c r="D357" s="201" t="s">
        <v>186</v>
      </c>
      <c r="E357" s="202" t="s">
        <v>21</v>
      </c>
      <c r="F357" s="203" t="s">
        <v>856</v>
      </c>
      <c r="G357" s="200"/>
      <c r="H357" s="202" t="s">
        <v>21</v>
      </c>
      <c r="I357" s="204"/>
      <c r="J357" s="200"/>
      <c r="K357" s="200"/>
      <c r="L357" s="205"/>
      <c r="M357" s="206"/>
      <c r="N357" s="207"/>
      <c r="O357" s="207"/>
      <c r="P357" s="207"/>
      <c r="Q357" s="207"/>
      <c r="R357" s="207"/>
      <c r="S357" s="207"/>
      <c r="T357" s="208"/>
      <c r="AT357" s="209" t="s">
        <v>186</v>
      </c>
      <c r="AU357" s="209" t="s">
        <v>87</v>
      </c>
      <c r="AV357" s="13" t="s">
        <v>84</v>
      </c>
      <c r="AW357" s="13" t="s">
        <v>38</v>
      </c>
      <c r="AX357" s="13" t="s">
        <v>77</v>
      </c>
      <c r="AY357" s="209" t="s">
        <v>176</v>
      </c>
    </row>
    <row r="358" spans="1:65" s="14" customFormat="1" ht="11.25">
      <c r="B358" s="210"/>
      <c r="C358" s="211"/>
      <c r="D358" s="201" t="s">
        <v>186</v>
      </c>
      <c r="E358" s="212" t="s">
        <v>21</v>
      </c>
      <c r="F358" s="213" t="s">
        <v>848</v>
      </c>
      <c r="G358" s="211"/>
      <c r="H358" s="214">
        <v>7.6139999999999999</v>
      </c>
      <c r="I358" s="215"/>
      <c r="J358" s="211"/>
      <c r="K358" s="211"/>
      <c r="L358" s="216"/>
      <c r="M358" s="217"/>
      <c r="N358" s="218"/>
      <c r="O358" s="218"/>
      <c r="P358" s="218"/>
      <c r="Q358" s="218"/>
      <c r="R358" s="218"/>
      <c r="S358" s="218"/>
      <c r="T358" s="219"/>
      <c r="AT358" s="220" t="s">
        <v>186</v>
      </c>
      <c r="AU358" s="220" t="s">
        <v>87</v>
      </c>
      <c r="AV358" s="14" t="s">
        <v>87</v>
      </c>
      <c r="AW358" s="14" t="s">
        <v>38</v>
      </c>
      <c r="AX358" s="14" t="s">
        <v>77</v>
      </c>
      <c r="AY358" s="220" t="s">
        <v>176</v>
      </c>
    </row>
    <row r="359" spans="1:65" s="16" customFormat="1" ht="11.25">
      <c r="B359" s="235"/>
      <c r="C359" s="236"/>
      <c r="D359" s="201" t="s">
        <v>186</v>
      </c>
      <c r="E359" s="237" t="s">
        <v>21</v>
      </c>
      <c r="F359" s="238" t="s">
        <v>428</v>
      </c>
      <c r="G359" s="236"/>
      <c r="H359" s="239">
        <v>23.123999999999999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AT359" s="245" t="s">
        <v>186</v>
      </c>
      <c r="AU359" s="245" t="s">
        <v>87</v>
      </c>
      <c r="AV359" s="16" t="s">
        <v>195</v>
      </c>
      <c r="AW359" s="16" t="s">
        <v>38</v>
      </c>
      <c r="AX359" s="16" t="s">
        <v>77</v>
      </c>
      <c r="AY359" s="245" t="s">
        <v>176</v>
      </c>
    </row>
    <row r="360" spans="1:65" s="15" customFormat="1" ht="11.25">
      <c r="B360" s="221"/>
      <c r="C360" s="222"/>
      <c r="D360" s="201" t="s">
        <v>186</v>
      </c>
      <c r="E360" s="223" t="s">
        <v>21</v>
      </c>
      <c r="F360" s="224" t="s">
        <v>188</v>
      </c>
      <c r="G360" s="222"/>
      <c r="H360" s="225">
        <v>80.108000000000004</v>
      </c>
      <c r="I360" s="226"/>
      <c r="J360" s="222"/>
      <c r="K360" s="222"/>
      <c r="L360" s="227"/>
      <c r="M360" s="228"/>
      <c r="N360" s="229"/>
      <c r="O360" s="229"/>
      <c r="P360" s="229"/>
      <c r="Q360" s="229"/>
      <c r="R360" s="229"/>
      <c r="S360" s="229"/>
      <c r="T360" s="230"/>
      <c r="AT360" s="231" t="s">
        <v>186</v>
      </c>
      <c r="AU360" s="231" t="s">
        <v>87</v>
      </c>
      <c r="AV360" s="15" t="s">
        <v>182</v>
      </c>
      <c r="AW360" s="15" t="s">
        <v>38</v>
      </c>
      <c r="AX360" s="15" t="s">
        <v>84</v>
      </c>
      <c r="AY360" s="231" t="s">
        <v>176</v>
      </c>
    </row>
    <row r="361" spans="1:65" s="2" customFormat="1" ht="16.5" customHeight="1">
      <c r="A361" s="36"/>
      <c r="B361" s="37"/>
      <c r="C361" s="181" t="s">
        <v>857</v>
      </c>
      <c r="D361" s="181" t="s">
        <v>178</v>
      </c>
      <c r="E361" s="182" t="s">
        <v>858</v>
      </c>
      <c r="F361" s="183" t="s">
        <v>859</v>
      </c>
      <c r="G361" s="184" t="s">
        <v>495</v>
      </c>
      <c r="H361" s="185">
        <v>139.98400000000001</v>
      </c>
      <c r="I361" s="186"/>
      <c r="J361" s="187">
        <f>ROUND(I361*H361,2)</f>
        <v>0</v>
      </c>
      <c r="K361" s="183" t="s">
        <v>181</v>
      </c>
      <c r="L361" s="41"/>
      <c r="M361" s="188" t="s">
        <v>21</v>
      </c>
      <c r="N361" s="189" t="s">
        <v>48</v>
      </c>
      <c r="O361" s="66"/>
      <c r="P361" s="190">
        <f>O361*H361</f>
        <v>0</v>
      </c>
      <c r="Q361" s="190">
        <v>6.0000000000000002E-5</v>
      </c>
      <c r="R361" s="190">
        <f>Q361*H361</f>
        <v>8.39904E-3</v>
      </c>
      <c r="S361" s="190">
        <v>0</v>
      </c>
      <c r="T361" s="191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2" t="s">
        <v>220</v>
      </c>
      <c r="AT361" s="192" t="s">
        <v>178</v>
      </c>
      <c r="AU361" s="192" t="s">
        <v>87</v>
      </c>
      <c r="AY361" s="19" t="s">
        <v>176</v>
      </c>
      <c r="BE361" s="193">
        <f>IF(N361="základní",J361,0)</f>
        <v>0</v>
      </c>
      <c r="BF361" s="193">
        <f>IF(N361="snížená",J361,0)</f>
        <v>0</v>
      </c>
      <c r="BG361" s="193">
        <f>IF(N361="zákl. přenesená",J361,0)</f>
        <v>0</v>
      </c>
      <c r="BH361" s="193">
        <f>IF(N361="sníž. přenesená",J361,0)</f>
        <v>0</v>
      </c>
      <c r="BI361" s="193">
        <f>IF(N361="nulová",J361,0)</f>
        <v>0</v>
      </c>
      <c r="BJ361" s="19" t="s">
        <v>84</v>
      </c>
      <c r="BK361" s="193">
        <f>ROUND(I361*H361,2)</f>
        <v>0</v>
      </c>
      <c r="BL361" s="19" t="s">
        <v>220</v>
      </c>
      <c r="BM361" s="192" t="s">
        <v>860</v>
      </c>
    </row>
    <row r="362" spans="1:65" s="2" customFormat="1" ht="11.25">
      <c r="A362" s="36"/>
      <c r="B362" s="37"/>
      <c r="C362" s="38"/>
      <c r="D362" s="194" t="s">
        <v>184</v>
      </c>
      <c r="E362" s="38"/>
      <c r="F362" s="195" t="s">
        <v>861</v>
      </c>
      <c r="G362" s="38"/>
      <c r="H362" s="38"/>
      <c r="I362" s="196"/>
      <c r="J362" s="38"/>
      <c r="K362" s="38"/>
      <c r="L362" s="41"/>
      <c r="M362" s="197"/>
      <c r="N362" s="198"/>
      <c r="O362" s="66"/>
      <c r="P362" s="66"/>
      <c r="Q362" s="66"/>
      <c r="R362" s="66"/>
      <c r="S362" s="66"/>
      <c r="T362" s="67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9" t="s">
        <v>184</v>
      </c>
      <c r="AU362" s="19" t="s">
        <v>87</v>
      </c>
    </row>
    <row r="363" spans="1:65" s="13" customFormat="1" ht="11.25">
      <c r="B363" s="199"/>
      <c r="C363" s="200"/>
      <c r="D363" s="201" t="s">
        <v>186</v>
      </c>
      <c r="E363" s="202" t="s">
        <v>21</v>
      </c>
      <c r="F363" s="203" t="s">
        <v>843</v>
      </c>
      <c r="G363" s="200"/>
      <c r="H363" s="202" t="s">
        <v>21</v>
      </c>
      <c r="I363" s="204"/>
      <c r="J363" s="200"/>
      <c r="K363" s="200"/>
      <c r="L363" s="205"/>
      <c r="M363" s="206"/>
      <c r="N363" s="207"/>
      <c r="O363" s="207"/>
      <c r="P363" s="207"/>
      <c r="Q363" s="207"/>
      <c r="R363" s="207"/>
      <c r="S363" s="207"/>
      <c r="T363" s="208"/>
      <c r="AT363" s="209" t="s">
        <v>186</v>
      </c>
      <c r="AU363" s="209" t="s">
        <v>87</v>
      </c>
      <c r="AV363" s="13" t="s">
        <v>84</v>
      </c>
      <c r="AW363" s="13" t="s">
        <v>38</v>
      </c>
      <c r="AX363" s="13" t="s">
        <v>77</v>
      </c>
      <c r="AY363" s="209" t="s">
        <v>176</v>
      </c>
    </row>
    <row r="364" spans="1:65" s="13" customFormat="1" ht="11.25">
      <c r="B364" s="199"/>
      <c r="C364" s="200"/>
      <c r="D364" s="201" t="s">
        <v>186</v>
      </c>
      <c r="E364" s="202" t="s">
        <v>21</v>
      </c>
      <c r="F364" s="203" t="s">
        <v>846</v>
      </c>
      <c r="G364" s="200"/>
      <c r="H364" s="202" t="s">
        <v>21</v>
      </c>
      <c r="I364" s="204"/>
      <c r="J364" s="200"/>
      <c r="K364" s="200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186</v>
      </c>
      <c r="AU364" s="209" t="s">
        <v>87</v>
      </c>
      <c r="AV364" s="13" t="s">
        <v>84</v>
      </c>
      <c r="AW364" s="13" t="s">
        <v>38</v>
      </c>
      <c r="AX364" s="13" t="s">
        <v>77</v>
      </c>
      <c r="AY364" s="209" t="s">
        <v>176</v>
      </c>
    </row>
    <row r="365" spans="1:65" s="14" customFormat="1" ht="11.25">
      <c r="B365" s="210"/>
      <c r="C365" s="211"/>
      <c r="D365" s="201" t="s">
        <v>186</v>
      </c>
      <c r="E365" s="212" t="s">
        <v>21</v>
      </c>
      <c r="F365" s="213" t="s">
        <v>862</v>
      </c>
      <c r="G365" s="211"/>
      <c r="H365" s="214">
        <v>39.479999999999997</v>
      </c>
      <c r="I365" s="215"/>
      <c r="J365" s="211"/>
      <c r="K365" s="211"/>
      <c r="L365" s="216"/>
      <c r="M365" s="217"/>
      <c r="N365" s="218"/>
      <c r="O365" s="218"/>
      <c r="P365" s="218"/>
      <c r="Q365" s="218"/>
      <c r="R365" s="218"/>
      <c r="S365" s="218"/>
      <c r="T365" s="219"/>
      <c r="AT365" s="220" t="s">
        <v>186</v>
      </c>
      <c r="AU365" s="220" t="s">
        <v>87</v>
      </c>
      <c r="AV365" s="14" t="s">
        <v>87</v>
      </c>
      <c r="AW365" s="14" t="s">
        <v>38</v>
      </c>
      <c r="AX365" s="14" t="s">
        <v>77</v>
      </c>
      <c r="AY365" s="220" t="s">
        <v>176</v>
      </c>
    </row>
    <row r="366" spans="1:65" s="13" customFormat="1" ht="11.25">
      <c r="B366" s="199"/>
      <c r="C366" s="200"/>
      <c r="D366" s="201" t="s">
        <v>186</v>
      </c>
      <c r="E366" s="202" t="s">
        <v>21</v>
      </c>
      <c r="F366" s="203" t="s">
        <v>849</v>
      </c>
      <c r="G366" s="200"/>
      <c r="H366" s="202" t="s">
        <v>21</v>
      </c>
      <c r="I366" s="204"/>
      <c r="J366" s="200"/>
      <c r="K366" s="200"/>
      <c r="L366" s="205"/>
      <c r="M366" s="206"/>
      <c r="N366" s="207"/>
      <c r="O366" s="207"/>
      <c r="P366" s="207"/>
      <c r="Q366" s="207"/>
      <c r="R366" s="207"/>
      <c r="S366" s="207"/>
      <c r="T366" s="208"/>
      <c r="AT366" s="209" t="s">
        <v>186</v>
      </c>
      <c r="AU366" s="209" t="s">
        <v>87</v>
      </c>
      <c r="AV366" s="13" t="s">
        <v>84</v>
      </c>
      <c r="AW366" s="13" t="s">
        <v>38</v>
      </c>
      <c r="AX366" s="13" t="s">
        <v>77</v>
      </c>
      <c r="AY366" s="209" t="s">
        <v>176</v>
      </c>
    </row>
    <row r="367" spans="1:65" s="14" customFormat="1" ht="11.25">
      <c r="B367" s="210"/>
      <c r="C367" s="211"/>
      <c r="D367" s="201" t="s">
        <v>186</v>
      </c>
      <c r="E367" s="212" t="s">
        <v>21</v>
      </c>
      <c r="F367" s="213" t="s">
        <v>863</v>
      </c>
      <c r="G367" s="211"/>
      <c r="H367" s="214">
        <v>39.253999999999998</v>
      </c>
      <c r="I367" s="215"/>
      <c r="J367" s="211"/>
      <c r="K367" s="211"/>
      <c r="L367" s="216"/>
      <c r="M367" s="217"/>
      <c r="N367" s="218"/>
      <c r="O367" s="218"/>
      <c r="P367" s="218"/>
      <c r="Q367" s="218"/>
      <c r="R367" s="218"/>
      <c r="S367" s="218"/>
      <c r="T367" s="219"/>
      <c r="AT367" s="220" t="s">
        <v>186</v>
      </c>
      <c r="AU367" s="220" t="s">
        <v>87</v>
      </c>
      <c r="AV367" s="14" t="s">
        <v>87</v>
      </c>
      <c r="AW367" s="14" t="s">
        <v>38</v>
      </c>
      <c r="AX367" s="14" t="s">
        <v>77</v>
      </c>
      <c r="AY367" s="220" t="s">
        <v>176</v>
      </c>
    </row>
    <row r="368" spans="1:65" s="16" customFormat="1" ht="11.25">
      <c r="B368" s="235"/>
      <c r="C368" s="236"/>
      <c r="D368" s="201" t="s">
        <v>186</v>
      </c>
      <c r="E368" s="237" t="s">
        <v>21</v>
      </c>
      <c r="F368" s="238" t="s">
        <v>428</v>
      </c>
      <c r="G368" s="236"/>
      <c r="H368" s="239">
        <v>78.733999999999995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AT368" s="245" t="s">
        <v>186</v>
      </c>
      <c r="AU368" s="245" t="s">
        <v>87</v>
      </c>
      <c r="AV368" s="16" t="s">
        <v>195</v>
      </c>
      <c r="AW368" s="16" t="s">
        <v>38</v>
      </c>
      <c r="AX368" s="16" t="s">
        <v>77</v>
      </c>
      <c r="AY368" s="245" t="s">
        <v>176</v>
      </c>
    </row>
    <row r="369" spans="1:65" s="13" customFormat="1" ht="11.25">
      <c r="B369" s="199"/>
      <c r="C369" s="200"/>
      <c r="D369" s="201" t="s">
        <v>186</v>
      </c>
      <c r="E369" s="202" t="s">
        <v>21</v>
      </c>
      <c r="F369" s="203" t="s">
        <v>864</v>
      </c>
      <c r="G369" s="200"/>
      <c r="H369" s="202" t="s">
        <v>21</v>
      </c>
      <c r="I369" s="204"/>
      <c r="J369" s="200"/>
      <c r="K369" s="200"/>
      <c r="L369" s="205"/>
      <c r="M369" s="206"/>
      <c r="N369" s="207"/>
      <c r="O369" s="207"/>
      <c r="P369" s="207"/>
      <c r="Q369" s="207"/>
      <c r="R369" s="207"/>
      <c r="S369" s="207"/>
      <c r="T369" s="208"/>
      <c r="AT369" s="209" t="s">
        <v>186</v>
      </c>
      <c r="AU369" s="209" t="s">
        <v>87</v>
      </c>
      <c r="AV369" s="13" t="s">
        <v>84</v>
      </c>
      <c r="AW369" s="13" t="s">
        <v>38</v>
      </c>
      <c r="AX369" s="13" t="s">
        <v>77</v>
      </c>
      <c r="AY369" s="209" t="s">
        <v>176</v>
      </c>
    </row>
    <row r="370" spans="1:65" s="13" customFormat="1" ht="11.25">
      <c r="B370" s="199"/>
      <c r="C370" s="200"/>
      <c r="D370" s="201" t="s">
        <v>186</v>
      </c>
      <c r="E370" s="202" t="s">
        <v>21</v>
      </c>
      <c r="F370" s="203" t="s">
        <v>865</v>
      </c>
      <c r="G370" s="200"/>
      <c r="H370" s="202" t="s">
        <v>21</v>
      </c>
      <c r="I370" s="204"/>
      <c r="J370" s="200"/>
      <c r="K370" s="200"/>
      <c r="L370" s="205"/>
      <c r="M370" s="206"/>
      <c r="N370" s="207"/>
      <c r="O370" s="207"/>
      <c r="P370" s="207"/>
      <c r="Q370" s="207"/>
      <c r="R370" s="207"/>
      <c r="S370" s="207"/>
      <c r="T370" s="208"/>
      <c r="AT370" s="209" t="s">
        <v>186</v>
      </c>
      <c r="AU370" s="209" t="s">
        <v>87</v>
      </c>
      <c r="AV370" s="13" t="s">
        <v>84</v>
      </c>
      <c r="AW370" s="13" t="s">
        <v>38</v>
      </c>
      <c r="AX370" s="13" t="s">
        <v>77</v>
      </c>
      <c r="AY370" s="209" t="s">
        <v>176</v>
      </c>
    </row>
    <row r="371" spans="1:65" s="14" customFormat="1" ht="11.25">
      <c r="B371" s="210"/>
      <c r="C371" s="211"/>
      <c r="D371" s="201" t="s">
        <v>186</v>
      </c>
      <c r="E371" s="212" t="s">
        <v>21</v>
      </c>
      <c r="F371" s="213" t="s">
        <v>866</v>
      </c>
      <c r="G371" s="211"/>
      <c r="H371" s="214">
        <v>26.564</v>
      </c>
      <c r="I371" s="215"/>
      <c r="J371" s="211"/>
      <c r="K371" s="211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186</v>
      </c>
      <c r="AU371" s="220" t="s">
        <v>87</v>
      </c>
      <c r="AV371" s="14" t="s">
        <v>87</v>
      </c>
      <c r="AW371" s="14" t="s">
        <v>38</v>
      </c>
      <c r="AX371" s="14" t="s">
        <v>77</v>
      </c>
      <c r="AY371" s="220" t="s">
        <v>176</v>
      </c>
    </row>
    <row r="372" spans="1:65" s="16" customFormat="1" ht="11.25">
      <c r="B372" s="235"/>
      <c r="C372" s="236"/>
      <c r="D372" s="201" t="s">
        <v>186</v>
      </c>
      <c r="E372" s="237" t="s">
        <v>21</v>
      </c>
      <c r="F372" s="238" t="s">
        <v>428</v>
      </c>
      <c r="G372" s="236"/>
      <c r="H372" s="239">
        <v>26.564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AT372" s="245" t="s">
        <v>186</v>
      </c>
      <c r="AU372" s="245" t="s">
        <v>87</v>
      </c>
      <c r="AV372" s="16" t="s">
        <v>195</v>
      </c>
      <c r="AW372" s="16" t="s">
        <v>38</v>
      </c>
      <c r="AX372" s="16" t="s">
        <v>77</v>
      </c>
      <c r="AY372" s="245" t="s">
        <v>176</v>
      </c>
    </row>
    <row r="373" spans="1:65" s="13" customFormat="1" ht="11.25">
      <c r="B373" s="199"/>
      <c r="C373" s="200"/>
      <c r="D373" s="201" t="s">
        <v>186</v>
      </c>
      <c r="E373" s="202" t="s">
        <v>21</v>
      </c>
      <c r="F373" s="203" t="s">
        <v>853</v>
      </c>
      <c r="G373" s="200"/>
      <c r="H373" s="202" t="s">
        <v>21</v>
      </c>
      <c r="I373" s="204"/>
      <c r="J373" s="200"/>
      <c r="K373" s="200"/>
      <c r="L373" s="205"/>
      <c r="M373" s="206"/>
      <c r="N373" s="207"/>
      <c r="O373" s="207"/>
      <c r="P373" s="207"/>
      <c r="Q373" s="207"/>
      <c r="R373" s="207"/>
      <c r="S373" s="207"/>
      <c r="T373" s="208"/>
      <c r="AT373" s="209" t="s">
        <v>186</v>
      </c>
      <c r="AU373" s="209" t="s">
        <v>87</v>
      </c>
      <c r="AV373" s="13" t="s">
        <v>84</v>
      </c>
      <c r="AW373" s="13" t="s">
        <v>38</v>
      </c>
      <c r="AX373" s="13" t="s">
        <v>77</v>
      </c>
      <c r="AY373" s="209" t="s">
        <v>176</v>
      </c>
    </row>
    <row r="374" spans="1:65" s="13" customFormat="1" ht="11.25">
      <c r="B374" s="199"/>
      <c r="C374" s="200"/>
      <c r="D374" s="201" t="s">
        <v>186</v>
      </c>
      <c r="E374" s="202" t="s">
        <v>21</v>
      </c>
      <c r="F374" s="203" t="s">
        <v>867</v>
      </c>
      <c r="G374" s="200"/>
      <c r="H374" s="202" t="s">
        <v>21</v>
      </c>
      <c r="I374" s="204"/>
      <c r="J374" s="200"/>
      <c r="K374" s="200"/>
      <c r="L374" s="205"/>
      <c r="M374" s="206"/>
      <c r="N374" s="207"/>
      <c r="O374" s="207"/>
      <c r="P374" s="207"/>
      <c r="Q374" s="207"/>
      <c r="R374" s="207"/>
      <c r="S374" s="207"/>
      <c r="T374" s="208"/>
      <c r="AT374" s="209" t="s">
        <v>186</v>
      </c>
      <c r="AU374" s="209" t="s">
        <v>87</v>
      </c>
      <c r="AV374" s="13" t="s">
        <v>84</v>
      </c>
      <c r="AW374" s="13" t="s">
        <v>38</v>
      </c>
      <c r="AX374" s="13" t="s">
        <v>77</v>
      </c>
      <c r="AY374" s="209" t="s">
        <v>176</v>
      </c>
    </row>
    <row r="375" spans="1:65" s="14" customFormat="1" ht="11.25">
      <c r="B375" s="210"/>
      <c r="C375" s="211"/>
      <c r="D375" s="201" t="s">
        <v>186</v>
      </c>
      <c r="E375" s="212" t="s">
        <v>21</v>
      </c>
      <c r="F375" s="213" t="s">
        <v>868</v>
      </c>
      <c r="G375" s="211"/>
      <c r="H375" s="214">
        <v>13.536</v>
      </c>
      <c r="I375" s="215"/>
      <c r="J375" s="211"/>
      <c r="K375" s="211"/>
      <c r="L375" s="216"/>
      <c r="M375" s="217"/>
      <c r="N375" s="218"/>
      <c r="O375" s="218"/>
      <c r="P375" s="218"/>
      <c r="Q375" s="218"/>
      <c r="R375" s="218"/>
      <c r="S375" s="218"/>
      <c r="T375" s="219"/>
      <c r="AT375" s="220" t="s">
        <v>186</v>
      </c>
      <c r="AU375" s="220" t="s">
        <v>87</v>
      </c>
      <c r="AV375" s="14" t="s">
        <v>87</v>
      </c>
      <c r="AW375" s="14" t="s">
        <v>38</v>
      </c>
      <c r="AX375" s="14" t="s">
        <v>77</v>
      </c>
      <c r="AY375" s="220" t="s">
        <v>176</v>
      </c>
    </row>
    <row r="376" spans="1:65" s="14" customFormat="1" ht="11.25">
      <c r="B376" s="210"/>
      <c r="C376" s="211"/>
      <c r="D376" s="201" t="s">
        <v>186</v>
      </c>
      <c r="E376" s="212" t="s">
        <v>21</v>
      </c>
      <c r="F376" s="213" t="s">
        <v>869</v>
      </c>
      <c r="G376" s="211"/>
      <c r="H376" s="214">
        <v>7.6139999999999999</v>
      </c>
      <c r="I376" s="215"/>
      <c r="J376" s="211"/>
      <c r="K376" s="211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186</v>
      </c>
      <c r="AU376" s="220" t="s">
        <v>87</v>
      </c>
      <c r="AV376" s="14" t="s">
        <v>87</v>
      </c>
      <c r="AW376" s="14" t="s">
        <v>38</v>
      </c>
      <c r="AX376" s="14" t="s">
        <v>77</v>
      </c>
      <c r="AY376" s="220" t="s">
        <v>176</v>
      </c>
    </row>
    <row r="377" spans="1:65" s="13" customFormat="1" ht="11.25">
      <c r="B377" s="199"/>
      <c r="C377" s="200"/>
      <c r="D377" s="201" t="s">
        <v>186</v>
      </c>
      <c r="E377" s="202" t="s">
        <v>21</v>
      </c>
      <c r="F377" s="203" t="s">
        <v>856</v>
      </c>
      <c r="G377" s="200"/>
      <c r="H377" s="202" t="s">
        <v>21</v>
      </c>
      <c r="I377" s="204"/>
      <c r="J377" s="200"/>
      <c r="K377" s="200"/>
      <c r="L377" s="205"/>
      <c r="M377" s="206"/>
      <c r="N377" s="207"/>
      <c r="O377" s="207"/>
      <c r="P377" s="207"/>
      <c r="Q377" s="207"/>
      <c r="R377" s="207"/>
      <c r="S377" s="207"/>
      <c r="T377" s="208"/>
      <c r="AT377" s="209" t="s">
        <v>186</v>
      </c>
      <c r="AU377" s="209" t="s">
        <v>87</v>
      </c>
      <c r="AV377" s="13" t="s">
        <v>84</v>
      </c>
      <c r="AW377" s="13" t="s">
        <v>38</v>
      </c>
      <c r="AX377" s="13" t="s">
        <v>77</v>
      </c>
      <c r="AY377" s="209" t="s">
        <v>176</v>
      </c>
    </row>
    <row r="378" spans="1:65" s="14" customFormat="1" ht="11.25">
      <c r="B378" s="210"/>
      <c r="C378" s="211"/>
      <c r="D378" s="201" t="s">
        <v>186</v>
      </c>
      <c r="E378" s="212" t="s">
        <v>21</v>
      </c>
      <c r="F378" s="213" t="s">
        <v>868</v>
      </c>
      <c r="G378" s="211"/>
      <c r="H378" s="214">
        <v>13.536</v>
      </c>
      <c r="I378" s="215"/>
      <c r="J378" s="211"/>
      <c r="K378" s="211"/>
      <c r="L378" s="216"/>
      <c r="M378" s="217"/>
      <c r="N378" s="218"/>
      <c r="O378" s="218"/>
      <c r="P378" s="218"/>
      <c r="Q378" s="218"/>
      <c r="R378" s="218"/>
      <c r="S378" s="218"/>
      <c r="T378" s="219"/>
      <c r="AT378" s="220" t="s">
        <v>186</v>
      </c>
      <c r="AU378" s="220" t="s">
        <v>87</v>
      </c>
      <c r="AV378" s="14" t="s">
        <v>87</v>
      </c>
      <c r="AW378" s="14" t="s">
        <v>38</v>
      </c>
      <c r="AX378" s="14" t="s">
        <v>77</v>
      </c>
      <c r="AY378" s="220" t="s">
        <v>176</v>
      </c>
    </row>
    <row r="379" spans="1:65" s="16" customFormat="1" ht="11.25">
      <c r="B379" s="235"/>
      <c r="C379" s="236"/>
      <c r="D379" s="201" t="s">
        <v>186</v>
      </c>
      <c r="E379" s="237" t="s">
        <v>21</v>
      </c>
      <c r="F379" s="238" t="s">
        <v>428</v>
      </c>
      <c r="G379" s="236"/>
      <c r="H379" s="239">
        <v>34.686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AT379" s="245" t="s">
        <v>186</v>
      </c>
      <c r="AU379" s="245" t="s">
        <v>87</v>
      </c>
      <c r="AV379" s="16" t="s">
        <v>195</v>
      </c>
      <c r="AW379" s="16" t="s">
        <v>38</v>
      </c>
      <c r="AX379" s="16" t="s">
        <v>77</v>
      </c>
      <c r="AY379" s="245" t="s">
        <v>176</v>
      </c>
    </row>
    <row r="380" spans="1:65" s="15" customFormat="1" ht="11.25">
      <c r="B380" s="221"/>
      <c r="C380" s="222"/>
      <c r="D380" s="201" t="s">
        <v>186</v>
      </c>
      <c r="E380" s="223" t="s">
        <v>21</v>
      </c>
      <c r="F380" s="224" t="s">
        <v>188</v>
      </c>
      <c r="G380" s="222"/>
      <c r="H380" s="225">
        <v>139.98400000000001</v>
      </c>
      <c r="I380" s="226"/>
      <c r="J380" s="222"/>
      <c r="K380" s="222"/>
      <c r="L380" s="227"/>
      <c r="M380" s="228"/>
      <c r="N380" s="229"/>
      <c r="O380" s="229"/>
      <c r="P380" s="229"/>
      <c r="Q380" s="229"/>
      <c r="R380" s="229"/>
      <c r="S380" s="229"/>
      <c r="T380" s="230"/>
      <c r="AT380" s="231" t="s">
        <v>186</v>
      </c>
      <c r="AU380" s="231" t="s">
        <v>87</v>
      </c>
      <c r="AV380" s="15" t="s">
        <v>182</v>
      </c>
      <c r="AW380" s="15" t="s">
        <v>38</v>
      </c>
      <c r="AX380" s="15" t="s">
        <v>84</v>
      </c>
      <c r="AY380" s="231" t="s">
        <v>176</v>
      </c>
    </row>
    <row r="381" spans="1:65" s="2" customFormat="1" ht="16.5" customHeight="1">
      <c r="A381" s="36"/>
      <c r="B381" s="37"/>
      <c r="C381" s="181" t="s">
        <v>870</v>
      </c>
      <c r="D381" s="181" t="s">
        <v>178</v>
      </c>
      <c r="E381" s="182" t="s">
        <v>871</v>
      </c>
      <c r="F381" s="183" t="s">
        <v>872</v>
      </c>
      <c r="G381" s="184" t="s">
        <v>495</v>
      </c>
      <c r="H381" s="185">
        <v>102.4</v>
      </c>
      <c r="I381" s="186"/>
      <c r="J381" s="187">
        <f>ROUND(I381*H381,2)</f>
        <v>0</v>
      </c>
      <c r="K381" s="183" t="s">
        <v>181</v>
      </c>
      <c r="L381" s="41"/>
      <c r="M381" s="188" t="s">
        <v>21</v>
      </c>
      <c r="N381" s="189" t="s">
        <v>48</v>
      </c>
      <c r="O381" s="66"/>
      <c r="P381" s="190">
        <f>O381*H381</f>
        <v>0</v>
      </c>
      <c r="Q381" s="190">
        <v>6.0000000000000002E-5</v>
      </c>
      <c r="R381" s="190">
        <f>Q381*H381</f>
        <v>6.1440000000000002E-3</v>
      </c>
      <c r="S381" s="190">
        <v>0</v>
      </c>
      <c r="T381" s="191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92" t="s">
        <v>220</v>
      </c>
      <c r="AT381" s="192" t="s">
        <v>178</v>
      </c>
      <c r="AU381" s="192" t="s">
        <v>87</v>
      </c>
      <c r="AY381" s="19" t="s">
        <v>176</v>
      </c>
      <c r="BE381" s="193">
        <f>IF(N381="základní",J381,0)</f>
        <v>0</v>
      </c>
      <c r="BF381" s="193">
        <f>IF(N381="snížená",J381,0)</f>
        <v>0</v>
      </c>
      <c r="BG381" s="193">
        <f>IF(N381="zákl. přenesená",J381,0)</f>
        <v>0</v>
      </c>
      <c r="BH381" s="193">
        <f>IF(N381="sníž. přenesená",J381,0)</f>
        <v>0</v>
      </c>
      <c r="BI381" s="193">
        <f>IF(N381="nulová",J381,0)</f>
        <v>0</v>
      </c>
      <c r="BJ381" s="19" t="s">
        <v>84</v>
      </c>
      <c r="BK381" s="193">
        <f>ROUND(I381*H381,2)</f>
        <v>0</v>
      </c>
      <c r="BL381" s="19" t="s">
        <v>220</v>
      </c>
      <c r="BM381" s="192" t="s">
        <v>873</v>
      </c>
    </row>
    <row r="382" spans="1:65" s="2" customFormat="1" ht="11.25">
      <c r="A382" s="36"/>
      <c r="B382" s="37"/>
      <c r="C382" s="38"/>
      <c r="D382" s="194" t="s">
        <v>184</v>
      </c>
      <c r="E382" s="38"/>
      <c r="F382" s="195" t="s">
        <v>874</v>
      </c>
      <c r="G382" s="38"/>
      <c r="H382" s="38"/>
      <c r="I382" s="196"/>
      <c r="J382" s="38"/>
      <c r="K382" s="38"/>
      <c r="L382" s="41"/>
      <c r="M382" s="197"/>
      <c r="N382" s="198"/>
      <c r="O382" s="66"/>
      <c r="P382" s="66"/>
      <c r="Q382" s="66"/>
      <c r="R382" s="66"/>
      <c r="S382" s="66"/>
      <c r="T382" s="67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184</v>
      </c>
      <c r="AU382" s="19" t="s">
        <v>87</v>
      </c>
    </row>
    <row r="383" spans="1:65" s="13" customFormat="1" ht="11.25">
      <c r="B383" s="199"/>
      <c r="C383" s="200"/>
      <c r="D383" s="201" t="s">
        <v>186</v>
      </c>
      <c r="E383" s="202" t="s">
        <v>21</v>
      </c>
      <c r="F383" s="203" t="s">
        <v>875</v>
      </c>
      <c r="G383" s="200"/>
      <c r="H383" s="202" t="s">
        <v>21</v>
      </c>
      <c r="I383" s="204"/>
      <c r="J383" s="200"/>
      <c r="K383" s="200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186</v>
      </c>
      <c r="AU383" s="209" t="s">
        <v>87</v>
      </c>
      <c r="AV383" s="13" t="s">
        <v>84</v>
      </c>
      <c r="AW383" s="13" t="s">
        <v>38</v>
      </c>
      <c r="AX383" s="13" t="s">
        <v>77</v>
      </c>
      <c r="AY383" s="209" t="s">
        <v>176</v>
      </c>
    </row>
    <row r="384" spans="1:65" s="13" customFormat="1" ht="11.25">
      <c r="B384" s="199"/>
      <c r="C384" s="200"/>
      <c r="D384" s="201" t="s">
        <v>186</v>
      </c>
      <c r="E384" s="202" t="s">
        <v>21</v>
      </c>
      <c r="F384" s="203" t="s">
        <v>876</v>
      </c>
      <c r="G384" s="200"/>
      <c r="H384" s="202" t="s">
        <v>21</v>
      </c>
      <c r="I384" s="204"/>
      <c r="J384" s="200"/>
      <c r="K384" s="200"/>
      <c r="L384" s="205"/>
      <c r="M384" s="206"/>
      <c r="N384" s="207"/>
      <c r="O384" s="207"/>
      <c r="P384" s="207"/>
      <c r="Q384" s="207"/>
      <c r="R384" s="207"/>
      <c r="S384" s="207"/>
      <c r="T384" s="208"/>
      <c r="AT384" s="209" t="s">
        <v>186</v>
      </c>
      <c r="AU384" s="209" t="s">
        <v>87</v>
      </c>
      <c r="AV384" s="13" t="s">
        <v>84</v>
      </c>
      <c r="AW384" s="13" t="s">
        <v>38</v>
      </c>
      <c r="AX384" s="13" t="s">
        <v>77</v>
      </c>
      <c r="AY384" s="209" t="s">
        <v>176</v>
      </c>
    </row>
    <row r="385" spans="1:65" s="14" customFormat="1" ht="11.25">
      <c r="B385" s="210"/>
      <c r="C385" s="211"/>
      <c r="D385" s="201" t="s">
        <v>186</v>
      </c>
      <c r="E385" s="212" t="s">
        <v>21</v>
      </c>
      <c r="F385" s="213" t="s">
        <v>877</v>
      </c>
      <c r="G385" s="211"/>
      <c r="H385" s="214">
        <v>48</v>
      </c>
      <c r="I385" s="215"/>
      <c r="J385" s="211"/>
      <c r="K385" s="211"/>
      <c r="L385" s="216"/>
      <c r="M385" s="217"/>
      <c r="N385" s="218"/>
      <c r="O385" s="218"/>
      <c r="P385" s="218"/>
      <c r="Q385" s="218"/>
      <c r="R385" s="218"/>
      <c r="S385" s="218"/>
      <c r="T385" s="219"/>
      <c r="AT385" s="220" t="s">
        <v>186</v>
      </c>
      <c r="AU385" s="220" t="s">
        <v>87</v>
      </c>
      <c r="AV385" s="14" t="s">
        <v>87</v>
      </c>
      <c r="AW385" s="14" t="s">
        <v>38</v>
      </c>
      <c r="AX385" s="14" t="s">
        <v>77</v>
      </c>
      <c r="AY385" s="220" t="s">
        <v>176</v>
      </c>
    </row>
    <row r="386" spans="1:65" s="13" customFormat="1" ht="11.25">
      <c r="B386" s="199"/>
      <c r="C386" s="200"/>
      <c r="D386" s="201" t="s">
        <v>186</v>
      </c>
      <c r="E386" s="202" t="s">
        <v>21</v>
      </c>
      <c r="F386" s="203" t="s">
        <v>878</v>
      </c>
      <c r="G386" s="200"/>
      <c r="H386" s="202" t="s">
        <v>21</v>
      </c>
      <c r="I386" s="204"/>
      <c r="J386" s="200"/>
      <c r="K386" s="200"/>
      <c r="L386" s="205"/>
      <c r="M386" s="206"/>
      <c r="N386" s="207"/>
      <c r="O386" s="207"/>
      <c r="P386" s="207"/>
      <c r="Q386" s="207"/>
      <c r="R386" s="207"/>
      <c r="S386" s="207"/>
      <c r="T386" s="208"/>
      <c r="AT386" s="209" t="s">
        <v>186</v>
      </c>
      <c r="AU386" s="209" t="s">
        <v>87</v>
      </c>
      <c r="AV386" s="13" t="s">
        <v>84</v>
      </c>
      <c r="AW386" s="13" t="s">
        <v>38</v>
      </c>
      <c r="AX386" s="13" t="s">
        <v>77</v>
      </c>
      <c r="AY386" s="209" t="s">
        <v>176</v>
      </c>
    </row>
    <row r="387" spans="1:65" s="14" customFormat="1" ht="11.25">
      <c r="B387" s="210"/>
      <c r="C387" s="211"/>
      <c r="D387" s="201" t="s">
        <v>186</v>
      </c>
      <c r="E387" s="212" t="s">
        <v>21</v>
      </c>
      <c r="F387" s="213" t="s">
        <v>879</v>
      </c>
      <c r="G387" s="211"/>
      <c r="H387" s="214">
        <v>54.4</v>
      </c>
      <c r="I387" s="215"/>
      <c r="J387" s="211"/>
      <c r="K387" s="211"/>
      <c r="L387" s="216"/>
      <c r="M387" s="217"/>
      <c r="N387" s="218"/>
      <c r="O387" s="218"/>
      <c r="P387" s="218"/>
      <c r="Q387" s="218"/>
      <c r="R387" s="218"/>
      <c r="S387" s="218"/>
      <c r="T387" s="219"/>
      <c r="AT387" s="220" t="s">
        <v>186</v>
      </c>
      <c r="AU387" s="220" t="s">
        <v>87</v>
      </c>
      <c r="AV387" s="14" t="s">
        <v>87</v>
      </c>
      <c r="AW387" s="14" t="s">
        <v>38</v>
      </c>
      <c r="AX387" s="14" t="s">
        <v>77</v>
      </c>
      <c r="AY387" s="220" t="s">
        <v>176</v>
      </c>
    </row>
    <row r="388" spans="1:65" s="15" customFormat="1" ht="11.25">
      <c r="B388" s="221"/>
      <c r="C388" s="222"/>
      <c r="D388" s="201" t="s">
        <v>186</v>
      </c>
      <c r="E388" s="223" t="s">
        <v>21</v>
      </c>
      <c r="F388" s="224" t="s">
        <v>188</v>
      </c>
      <c r="G388" s="222"/>
      <c r="H388" s="225">
        <v>102.4</v>
      </c>
      <c r="I388" s="226"/>
      <c r="J388" s="222"/>
      <c r="K388" s="222"/>
      <c r="L388" s="227"/>
      <c r="M388" s="228"/>
      <c r="N388" s="229"/>
      <c r="O388" s="229"/>
      <c r="P388" s="229"/>
      <c r="Q388" s="229"/>
      <c r="R388" s="229"/>
      <c r="S388" s="229"/>
      <c r="T388" s="230"/>
      <c r="AT388" s="231" t="s">
        <v>186</v>
      </c>
      <c r="AU388" s="231" t="s">
        <v>87</v>
      </c>
      <c r="AV388" s="15" t="s">
        <v>182</v>
      </c>
      <c r="AW388" s="15" t="s">
        <v>38</v>
      </c>
      <c r="AX388" s="15" t="s">
        <v>84</v>
      </c>
      <c r="AY388" s="231" t="s">
        <v>176</v>
      </c>
    </row>
    <row r="389" spans="1:65" s="2" customFormat="1" ht="16.5" customHeight="1">
      <c r="A389" s="36"/>
      <c r="B389" s="37"/>
      <c r="C389" s="181" t="s">
        <v>880</v>
      </c>
      <c r="D389" s="181" t="s">
        <v>178</v>
      </c>
      <c r="E389" s="182" t="s">
        <v>881</v>
      </c>
      <c r="F389" s="183" t="s">
        <v>882</v>
      </c>
      <c r="G389" s="184" t="s">
        <v>495</v>
      </c>
      <c r="H389" s="185">
        <v>243.25</v>
      </c>
      <c r="I389" s="186"/>
      <c r="J389" s="187">
        <f>ROUND(I389*H389,2)</f>
        <v>0</v>
      </c>
      <c r="K389" s="183" t="s">
        <v>181</v>
      </c>
      <c r="L389" s="41"/>
      <c r="M389" s="188" t="s">
        <v>21</v>
      </c>
      <c r="N389" s="189" t="s">
        <v>48</v>
      </c>
      <c r="O389" s="66"/>
      <c r="P389" s="190">
        <f>O389*H389</f>
        <v>0</v>
      </c>
      <c r="Q389" s="190">
        <v>5.0000000000000002E-5</v>
      </c>
      <c r="R389" s="190">
        <f>Q389*H389</f>
        <v>1.2162500000000001E-2</v>
      </c>
      <c r="S389" s="190">
        <v>0</v>
      </c>
      <c r="T389" s="191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2" t="s">
        <v>220</v>
      </c>
      <c r="AT389" s="192" t="s">
        <v>178</v>
      </c>
      <c r="AU389" s="192" t="s">
        <v>87</v>
      </c>
      <c r="AY389" s="19" t="s">
        <v>176</v>
      </c>
      <c r="BE389" s="193">
        <f>IF(N389="základní",J389,0)</f>
        <v>0</v>
      </c>
      <c r="BF389" s="193">
        <f>IF(N389="snížená",J389,0)</f>
        <v>0</v>
      </c>
      <c r="BG389" s="193">
        <f>IF(N389="zákl. přenesená",J389,0)</f>
        <v>0</v>
      </c>
      <c r="BH389" s="193">
        <f>IF(N389="sníž. přenesená",J389,0)</f>
        <v>0</v>
      </c>
      <c r="BI389" s="193">
        <f>IF(N389="nulová",J389,0)</f>
        <v>0</v>
      </c>
      <c r="BJ389" s="19" t="s">
        <v>84</v>
      </c>
      <c r="BK389" s="193">
        <f>ROUND(I389*H389,2)</f>
        <v>0</v>
      </c>
      <c r="BL389" s="19" t="s">
        <v>220</v>
      </c>
      <c r="BM389" s="192" t="s">
        <v>883</v>
      </c>
    </row>
    <row r="390" spans="1:65" s="2" customFormat="1" ht="11.25">
      <c r="A390" s="36"/>
      <c r="B390" s="37"/>
      <c r="C390" s="38"/>
      <c r="D390" s="194" t="s">
        <v>184</v>
      </c>
      <c r="E390" s="38"/>
      <c r="F390" s="195" t="s">
        <v>884</v>
      </c>
      <c r="G390" s="38"/>
      <c r="H390" s="38"/>
      <c r="I390" s="196"/>
      <c r="J390" s="38"/>
      <c r="K390" s="38"/>
      <c r="L390" s="41"/>
      <c r="M390" s="197"/>
      <c r="N390" s="198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184</v>
      </c>
      <c r="AU390" s="19" t="s">
        <v>87</v>
      </c>
    </row>
    <row r="391" spans="1:65" s="13" customFormat="1" ht="11.25">
      <c r="B391" s="199"/>
      <c r="C391" s="200"/>
      <c r="D391" s="201" t="s">
        <v>186</v>
      </c>
      <c r="E391" s="202" t="s">
        <v>21</v>
      </c>
      <c r="F391" s="203" t="s">
        <v>885</v>
      </c>
      <c r="G391" s="200"/>
      <c r="H391" s="202" t="s">
        <v>21</v>
      </c>
      <c r="I391" s="204"/>
      <c r="J391" s="200"/>
      <c r="K391" s="200"/>
      <c r="L391" s="205"/>
      <c r="M391" s="206"/>
      <c r="N391" s="207"/>
      <c r="O391" s="207"/>
      <c r="P391" s="207"/>
      <c r="Q391" s="207"/>
      <c r="R391" s="207"/>
      <c r="S391" s="207"/>
      <c r="T391" s="208"/>
      <c r="AT391" s="209" t="s">
        <v>186</v>
      </c>
      <c r="AU391" s="209" t="s">
        <v>87</v>
      </c>
      <c r="AV391" s="13" t="s">
        <v>84</v>
      </c>
      <c r="AW391" s="13" t="s">
        <v>38</v>
      </c>
      <c r="AX391" s="13" t="s">
        <v>77</v>
      </c>
      <c r="AY391" s="209" t="s">
        <v>176</v>
      </c>
    </row>
    <row r="392" spans="1:65" s="14" customFormat="1" ht="11.25">
      <c r="B392" s="210"/>
      <c r="C392" s="211"/>
      <c r="D392" s="201" t="s">
        <v>186</v>
      </c>
      <c r="E392" s="212" t="s">
        <v>21</v>
      </c>
      <c r="F392" s="213" t="s">
        <v>886</v>
      </c>
      <c r="G392" s="211"/>
      <c r="H392" s="214">
        <v>243.25</v>
      </c>
      <c r="I392" s="215"/>
      <c r="J392" s="211"/>
      <c r="K392" s="211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186</v>
      </c>
      <c r="AU392" s="220" t="s">
        <v>87</v>
      </c>
      <c r="AV392" s="14" t="s">
        <v>87</v>
      </c>
      <c r="AW392" s="14" t="s">
        <v>38</v>
      </c>
      <c r="AX392" s="14" t="s">
        <v>77</v>
      </c>
      <c r="AY392" s="220" t="s">
        <v>176</v>
      </c>
    </row>
    <row r="393" spans="1:65" s="15" customFormat="1" ht="11.25">
      <c r="B393" s="221"/>
      <c r="C393" s="222"/>
      <c r="D393" s="201" t="s">
        <v>186</v>
      </c>
      <c r="E393" s="223" t="s">
        <v>21</v>
      </c>
      <c r="F393" s="224" t="s">
        <v>188</v>
      </c>
      <c r="G393" s="222"/>
      <c r="H393" s="225">
        <v>243.25</v>
      </c>
      <c r="I393" s="226"/>
      <c r="J393" s="222"/>
      <c r="K393" s="222"/>
      <c r="L393" s="227"/>
      <c r="M393" s="228"/>
      <c r="N393" s="229"/>
      <c r="O393" s="229"/>
      <c r="P393" s="229"/>
      <c r="Q393" s="229"/>
      <c r="R393" s="229"/>
      <c r="S393" s="229"/>
      <c r="T393" s="230"/>
      <c r="AT393" s="231" t="s">
        <v>186</v>
      </c>
      <c r="AU393" s="231" t="s">
        <v>87</v>
      </c>
      <c r="AV393" s="15" t="s">
        <v>182</v>
      </c>
      <c r="AW393" s="15" t="s">
        <v>38</v>
      </c>
      <c r="AX393" s="15" t="s">
        <v>84</v>
      </c>
      <c r="AY393" s="231" t="s">
        <v>176</v>
      </c>
    </row>
    <row r="394" spans="1:65" s="2" customFormat="1" ht="16.5" customHeight="1">
      <c r="A394" s="36"/>
      <c r="B394" s="37"/>
      <c r="C394" s="181" t="s">
        <v>887</v>
      </c>
      <c r="D394" s="181" t="s">
        <v>178</v>
      </c>
      <c r="E394" s="182" t="s">
        <v>888</v>
      </c>
      <c r="F394" s="183" t="s">
        <v>889</v>
      </c>
      <c r="G394" s="184" t="s">
        <v>495</v>
      </c>
      <c r="H394" s="185">
        <v>374.72</v>
      </c>
      <c r="I394" s="186"/>
      <c r="J394" s="187">
        <f>ROUND(I394*H394,2)</f>
        <v>0</v>
      </c>
      <c r="K394" s="183" t="s">
        <v>181</v>
      </c>
      <c r="L394" s="41"/>
      <c r="M394" s="188" t="s">
        <v>21</v>
      </c>
      <c r="N394" s="189" t="s">
        <v>48</v>
      </c>
      <c r="O394" s="66"/>
      <c r="P394" s="190">
        <f>O394*H394</f>
        <v>0</v>
      </c>
      <c r="Q394" s="190">
        <v>5.0000000000000002E-5</v>
      </c>
      <c r="R394" s="190">
        <f>Q394*H394</f>
        <v>1.8736000000000003E-2</v>
      </c>
      <c r="S394" s="190">
        <v>0</v>
      </c>
      <c r="T394" s="191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92" t="s">
        <v>220</v>
      </c>
      <c r="AT394" s="192" t="s">
        <v>178</v>
      </c>
      <c r="AU394" s="192" t="s">
        <v>87</v>
      </c>
      <c r="AY394" s="19" t="s">
        <v>176</v>
      </c>
      <c r="BE394" s="193">
        <f>IF(N394="základní",J394,0)</f>
        <v>0</v>
      </c>
      <c r="BF394" s="193">
        <f>IF(N394="snížená",J394,0)</f>
        <v>0</v>
      </c>
      <c r="BG394" s="193">
        <f>IF(N394="zákl. přenesená",J394,0)</f>
        <v>0</v>
      </c>
      <c r="BH394" s="193">
        <f>IF(N394="sníž. přenesená",J394,0)</f>
        <v>0</v>
      </c>
      <c r="BI394" s="193">
        <f>IF(N394="nulová",J394,0)</f>
        <v>0</v>
      </c>
      <c r="BJ394" s="19" t="s">
        <v>84</v>
      </c>
      <c r="BK394" s="193">
        <f>ROUND(I394*H394,2)</f>
        <v>0</v>
      </c>
      <c r="BL394" s="19" t="s">
        <v>220</v>
      </c>
      <c r="BM394" s="192" t="s">
        <v>890</v>
      </c>
    </row>
    <row r="395" spans="1:65" s="2" customFormat="1" ht="11.25">
      <c r="A395" s="36"/>
      <c r="B395" s="37"/>
      <c r="C395" s="38"/>
      <c r="D395" s="194" t="s">
        <v>184</v>
      </c>
      <c r="E395" s="38"/>
      <c r="F395" s="195" t="s">
        <v>891</v>
      </c>
      <c r="G395" s="38"/>
      <c r="H395" s="38"/>
      <c r="I395" s="196"/>
      <c r="J395" s="38"/>
      <c r="K395" s="38"/>
      <c r="L395" s="41"/>
      <c r="M395" s="197"/>
      <c r="N395" s="198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184</v>
      </c>
      <c r="AU395" s="19" t="s">
        <v>87</v>
      </c>
    </row>
    <row r="396" spans="1:65" s="13" customFormat="1" ht="11.25">
      <c r="B396" s="199"/>
      <c r="C396" s="200"/>
      <c r="D396" s="201" t="s">
        <v>186</v>
      </c>
      <c r="E396" s="202" t="s">
        <v>21</v>
      </c>
      <c r="F396" s="203" t="s">
        <v>875</v>
      </c>
      <c r="G396" s="200"/>
      <c r="H396" s="202" t="s">
        <v>21</v>
      </c>
      <c r="I396" s="204"/>
      <c r="J396" s="200"/>
      <c r="K396" s="200"/>
      <c r="L396" s="205"/>
      <c r="M396" s="206"/>
      <c r="N396" s="207"/>
      <c r="O396" s="207"/>
      <c r="P396" s="207"/>
      <c r="Q396" s="207"/>
      <c r="R396" s="207"/>
      <c r="S396" s="207"/>
      <c r="T396" s="208"/>
      <c r="AT396" s="209" t="s">
        <v>186</v>
      </c>
      <c r="AU396" s="209" t="s">
        <v>87</v>
      </c>
      <c r="AV396" s="13" t="s">
        <v>84</v>
      </c>
      <c r="AW396" s="13" t="s">
        <v>38</v>
      </c>
      <c r="AX396" s="13" t="s">
        <v>77</v>
      </c>
      <c r="AY396" s="209" t="s">
        <v>176</v>
      </c>
    </row>
    <row r="397" spans="1:65" s="13" customFormat="1" ht="11.25">
      <c r="B397" s="199"/>
      <c r="C397" s="200"/>
      <c r="D397" s="201" t="s">
        <v>186</v>
      </c>
      <c r="E397" s="202" t="s">
        <v>21</v>
      </c>
      <c r="F397" s="203" t="s">
        <v>892</v>
      </c>
      <c r="G397" s="200"/>
      <c r="H397" s="202" t="s">
        <v>21</v>
      </c>
      <c r="I397" s="204"/>
      <c r="J397" s="200"/>
      <c r="K397" s="200"/>
      <c r="L397" s="205"/>
      <c r="M397" s="206"/>
      <c r="N397" s="207"/>
      <c r="O397" s="207"/>
      <c r="P397" s="207"/>
      <c r="Q397" s="207"/>
      <c r="R397" s="207"/>
      <c r="S397" s="207"/>
      <c r="T397" s="208"/>
      <c r="AT397" s="209" t="s">
        <v>186</v>
      </c>
      <c r="AU397" s="209" t="s">
        <v>87</v>
      </c>
      <c r="AV397" s="13" t="s">
        <v>84</v>
      </c>
      <c r="AW397" s="13" t="s">
        <v>38</v>
      </c>
      <c r="AX397" s="13" t="s">
        <v>77</v>
      </c>
      <c r="AY397" s="209" t="s">
        <v>176</v>
      </c>
    </row>
    <row r="398" spans="1:65" s="14" customFormat="1" ht="11.25">
      <c r="B398" s="210"/>
      <c r="C398" s="211"/>
      <c r="D398" s="201" t="s">
        <v>186</v>
      </c>
      <c r="E398" s="212" t="s">
        <v>21</v>
      </c>
      <c r="F398" s="213" t="s">
        <v>893</v>
      </c>
      <c r="G398" s="211"/>
      <c r="H398" s="214">
        <v>224</v>
      </c>
      <c r="I398" s="215"/>
      <c r="J398" s="211"/>
      <c r="K398" s="211"/>
      <c r="L398" s="216"/>
      <c r="M398" s="217"/>
      <c r="N398" s="218"/>
      <c r="O398" s="218"/>
      <c r="P398" s="218"/>
      <c r="Q398" s="218"/>
      <c r="R398" s="218"/>
      <c r="S398" s="218"/>
      <c r="T398" s="219"/>
      <c r="AT398" s="220" t="s">
        <v>186</v>
      </c>
      <c r="AU398" s="220" t="s">
        <v>87</v>
      </c>
      <c r="AV398" s="14" t="s">
        <v>87</v>
      </c>
      <c r="AW398" s="14" t="s">
        <v>38</v>
      </c>
      <c r="AX398" s="14" t="s">
        <v>77</v>
      </c>
      <c r="AY398" s="220" t="s">
        <v>176</v>
      </c>
    </row>
    <row r="399" spans="1:65" s="13" customFormat="1" ht="11.25">
      <c r="B399" s="199"/>
      <c r="C399" s="200"/>
      <c r="D399" s="201" t="s">
        <v>186</v>
      </c>
      <c r="E399" s="202" t="s">
        <v>21</v>
      </c>
      <c r="F399" s="203" t="s">
        <v>894</v>
      </c>
      <c r="G399" s="200"/>
      <c r="H399" s="202" t="s">
        <v>21</v>
      </c>
      <c r="I399" s="204"/>
      <c r="J399" s="200"/>
      <c r="K399" s="200"/>
      <c r="L399" s="205"/>
      <c r="M399" s="206"/>
      <c r="N399" s="207"/>
      <c r="O399" s="207"/>
      <c r="P399" s="207"/>
      <c r="Q399" s="207"/>
      <c r="R399" s="207"/>
      <c r="S399" s="207"/>
      <c r="T399" s="208"/>
      <c r="AT399" s="209" t="s">
        <v>186</v>
      </c>
      <c r="AU399" s="209" t="s">
        <v>87</v>
      </c>
      <c r="AV399" s="13" t="s">
        <v>84</v>
      </c>
      <c r="AW399" s="13" t="s">
        <v>38</v>
      </c>
      <c r="AX399" s="13" t="s">
        <v>77</v>
      </c>
      <c r="AY399" s="209" t="s">
        <v>176</v>
      </c>
    </row>
    <row r="400" spans="1:65" s="14" customFormat="1" ht="11.25">
      <c r="B400" s="210"/>
      <c r="C400" s="211"/>
      <c r="D400" s="201" t="s">
        <v>186</v>
      </c>
      <c r="E400" s="212" t="s">
        <v>21</v>
      </c>
      <c r="F400" s="213" t="s">
        <v>895</v>
      </c>
      <c r="G400" s="211"/>
      <c r="H400" s="214">
        <v>150.72</v>
      </c>
      <c r="I400" s="215"/>
      <c r="J400" s="211"/>
      <c r="K400" s="211"/>
      <c r="L400" s="216"/>
      <c r="M400" s="217"/>
      <c r="N400" s="218"/>
      <c r="O400" s="218"/>
      <c r="P400" s="218"/>
      <c r="Q400" s="218"/>
      <c r="R400" s="218"/>
      <c r="S400" s="218"/>
      <c r="T400" s="219"/>
      <c r="AT400" s="220" t="s">
        <v>186</v>
      </c>
      <c r="AU400" s="220" t="s">
        <v>87</v>
      </c>
      <c r="AV400" s="14" t="s">
        <v>87</v>
      </c>
      <c r="AW400" s="14" t="s">
        <v>38</v>
      </c>
      <c r="AX400" s="14" t="s">
        <v>77</v>
      </c>
      <c r="AY400" s="220" t="s">
        <v>176</v>
      </c>
    </row>
    <row r="401" spans="1:65" s="15" customFormat="1" ht="11.25">
      <c r="B401" s="221"/>
      <c r="C401" s="222"/>
      <c r="D401" s="201" t="s">
        <v>186</v>
      </c>
      <c r="E401" s="223" t="s">
        <v>21</v>
      </c>
      <c r="F401" s="224" t="s">
        <v>188</v>
      </c>
      <c r="G401" s="222"/>
      <c r="H401" s="225">
        <v>374.72</v>
      </c>
      <c r="I401" s="226"/>
      <c r="J401" s="222"/>
      <c r="K401" s="222"/>
      <c r="L401" s="227"/>
      <c r="M401" s="228"/>
      <c r="N401" s="229"/>
      <c r="O401" s="229"/>
      <c r="P401" s="229"/>
      <c r="Q401" s="229"/>
      <c r="R401" s="229"/>
      <c r="S401" s="229"/>
      <c r="T401" s="230"/>
      <c r="AT401" s="231" t="s">
        <v>186</v>
      </c>
      <c r="AU401" s="231" t="s">
        <v>87</v>
      </c>
      <c r="AV401" s="15" t="s">
        <v>182</v>
      </c>
      <c r="AW401" s="15" t="s">
        <v>38</v>
      </c>
      <c r="AX401" s="15" t="s">
        <v>84</v>
      </c>
      <c r="AY401" s="231" t="s">
        <v>176</v>
      </c>
    </row>
    <row r="402" spans="1:65" s="2" customFormat="1" ht="16.5" customHeight="1">
      <c r="A402" s="36"/>
      <c r="B402" s="37"/>
      <c r="C402" s="246" t="s">
        <v>896</v>
      </c>
      <c r="D402" s="246" t="s">
        <v>492</v>
      </c>
      <c r="E402" s="247" t="s">
        <v>897</v>
      </c>
      <c r="F402" s="248" t="s">
        <v>898</v>
      </c>
      <c r="G402" s="249" t="s">
        <v>566</v>
      </c>
      <c r="H402" s="250">
        <v>3.4000000000000002E-2</v>
      </c>
      <c r="I402" s="251"/>
      <c r="J402" s="252">
        <f>ROUND(I402*H402,2)</f>
        <v>0</v>
      </c>
      <c r="K402" s="248" t="s">
        <v>21</v>
      </c>
      <c r="L402" s="253"/>
      <c r="M402" s="254" t="s">
        <v>21</v>
      </c>
      <c r="N402" s="255" t="s">
        <v>48</v>
      </c>
      <c r="O402" s="66"/>
      <c r="P402" s="190">
        <f>O402*H402</f>
        <v>0</v>
      </c>
      <c r="Q402" s="190">
        <v>1</v>
      </c>
      <c r="R402" s="190">
        <f>Q402*H402</f>
        <v>3.4000000000000002E-2</v>
      </c>
      <c r="S402" s="190">
        <v>0</v>
      </c>
      <c r="T402" s="191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92" t="s">
        <v>899</v>
      </c>
      <c r="AT402" s="192" t="s">
        <v>492</v>
      </c>
      <c r="AU402" s="192" t="s">
        <v>87</v>
      </c>
      <c r="AY402" s="19" t="s">
        <v>176</v>
      </c>
      <c r="BE402" s="193">
        <f>IF(N402="základní",J402,0)</f>
        <v>0</v>
      </c>
      <c r="BF402" s="193">
        <f>IF(N402="snížená",J402,0)</f>
        <v>0</v>
      </c>
      <c r="BG402" s="193">
        <f>IF(N402="zákl. přenesená",J402,0)</f>
        <v>0</v>
      </c>
      <c r="BH402" s="193">
        <f>IF(N402="sníž. přenesená",J402,0)</f>
        <v>0</v>
      </c>
      <c r="BI402" s="193">
        <f>IF(N402="nulová",J402,0)</f>
        <v>0</v>
      </c>
      <c r="BJ402" s="19" t="s">
        <v>84</v>
      </c>
      <c r="BK402" s="193">
        <f>ROUND(I402*H402,2)</f>
        <v>0</v>
      </c>
      <c r="BL402" s="19" t="s">
        <v>899</v>
      </c>
      <c r="BM402" s="192" t="s">
        <v>900</v>
      </c>
    </row>
    <row r="403" spans="1:65" s="13" customFormat="1" ht="11.25">
      <c r="B403" s="199"/>
      <c r="C403" s="200"/>
      <c r="D403" s="201" t="s">
        <v>186</v>
      </c>
      <c r="E403" s="202" t="s">
        <v>21</v>
      </c>
      <c r="F403" s="203" t="s">
        <v>850</v>
      </c>
      <c r="G403" s="200"/>
      <c r="H403" s="202" t="s">
        <v>21</v>
      </c>
      <c r="I403" s="204"/>
      <c r="J403" s="200"/>
      <c r="K403" s="200"/>
      <c r="L403" s="205"/>
      <c r="M403" s="206"/>
      <c r="N403" s="207"/>
      <c r="O403" s="207"/>
      <c r="P403" s="207"/>
      <c r="Q403" s="207"/>
      <c r="R403" s="207"/>
      <c r="S403" s="207"/>
      <c r="T403" s="208"/>
      <c r="AT403" s="209" t="s">
        <v>186</v>
      </c>
      <c r="AU403" s="209" t="s">
        <v>87</v>
      </c>
      <c r="AV403" s="13" t="s">
        <v>84</v>
      </c>
      <c r="AW403" s="13" t="s">
        <v>38</v>
      </c>
      <c r="AX403" s="13" t="s">
        <v>77</v>
      </c>
      <c r="AY403" s="209" t="s">
        <v>176</v>
      </c>
    </row>
    <row r="404" spans="1:65" s="13" customFormat="1" ht="11.25">
      <c r="B404" s="199"/>
      <c r="C404" s="200"/>
      <c r="D404" s="201" t="s">
        <v>186</v>
      </c>
      <c r="E404" s="202" t="s">
        <v>21</v>
      </c>
      <c r="F404" s="203" t="s">
        <v>851</v>
      </c>
      <c r="G404" s="200"/>
      <c r="H404" s="202" t="s">
        <v>21</v>
      </c>
      <c r="I404" s="204"/>
      <c r="J404" s="200"/>
      <c r="K404" s="200"/>
      <c r="L404" s="205"/>
      <c r="M404" s="206"/>
      <c r="N404" s="207"/>
      <c r="O404" s="207"/>
      <c r="P404" s="207"/>
      <c r="Q404" s="207"/>
      <c r="R404" s="207"/>
      <c r="S404" s="207"/>
      <c r="T404" s="208"/>
      <c r="AT404" s="209" t="s">
        <v>186</v>
      </c>
      <c r="AU404" s="209" t="s">
        <v>87</v>
      </c>
      <c r="AV404" s="13" t="s">
        <v>84</v>
      </c>
      <c r="AW404" s="13" t="s">
        <v>38</v>
      </c>
      <c r="AX404" s="13" t="s">
        <v>77</v>
      </c>
      <c r="AY404" s="209" t="s">
        <v>176</v>
      </c>
    </row>
    <row r="405" spans="1:65" s="14" customFormat="1" ht="11.25">
      <c r="B405" s="210"/>
      <c r="C405" s="211"/>
      <c r="D405" s="201" t="s">
        <v>186</v>
      </c>
      <c r="E405" s="212" t="s">
        <v>21</v>
      </c>
      <c r="F405" s="213" t="s">
        <v>901</v>
      </c>
      <c r="G405" s="211"/>
      <c r="H405" s="214">
        <v>6.0000000000000001E-3</v>
      </c>
      <c r="I405" s="215"/>
      <c r="J405" s="211"/>
      <c r="K405" s="211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186</v>
      </c>
      <c r="AU405" s="220" t="s">
        <v>87</v>
      </c>
      <c r="AV405" s="14" t="s">
        <v>87</v>
      </c>
      <c r="AW405" s="14" t="s">
        <v>38</v>
      </c>
      <c r="AX405" s="14" t="s">
        <v>77</v>
      </c>
      <c r="AY405" s="220" t="s">
        <v>176</v>
      </c>
    </row>
    <row r="406" spans="1:65" s="13" customFormat="1" ht="11.25">
      <c r="B406" s="199"/>
      <c r="C406" s="200"/>
      <c r="D406" s="201" t="s">
        <v>186</v>
      </c>
      <c r="E406" s="202" t="s">
        <v>21</v>
      </c>
      <c r="F406" s="203" t="s">
        <v>865</v>
      </c>
      <c r="G406" s="200"/>
      <c r="H406" s="202" t="s">
        <v>21</v>
      </c>
      <c r="I406" s="204"/>
      <c r="J406" s="200"/>
      <c r="K406" s="200"/>
      <c r="L406" s="205"/>
      <c r="M406" s="206"/>
      <c r="N406" s="207"/>
      <c r="O406" s="207"/>
      <c r="P406" s="207"/>
      <c r="Q406" s="207"/>
      <c r="R406" s="207"/>
      <c r="S406" s="207"/>
      <c r="T406" s="208"/>
      <c r="AT406" s="209" t="s">
        <v>186</v>
      </c>
      <c r="AU406" s="209" t="s">
        <v>87</v>
      </c>
      <c r="AV406" s="13" t="s">
        <v>84</v>
      </c>
      <c r="AW406" s="13" t="s">
        <v>38</v>
      </c>
      <c r="AX406" s="13" t="s">
        <v>77</v>
      </c>
      <c r="AY406" s="209" t="s">
        <v>176</v>
      </c>
    </row>
    <row r="407" spans="1:65" s="14" customFormat="1" ht="11.25">
      <c r="B407" s="210"/>
      <c r="C407" s="211"/>
      <c r="D407" s="201" t="s">
        <v>186</v>
      </c>
      <c r="E407" s="212" t="s">
        <v>21</v>
      </c>
      <c r="F407" s="213" t="s">
        <v>902</v>
      </c>
      <c r="G407" s="211"/>
      <c r="H407" s="214">
        <v>2.8000000000000001E-2</v>
      </c>
      <c r="I407" s="215"/>
      <c r="J407" s="211"/>
      <c r="K407" s="211"/>
      <c r="L407" s="216"/>
      <c r="M407" s="217"/>
      <c r="N407" s="218"/>
      <c r="O407" s="218"/>
      <c r="P407" s="218"/>
      <c r="Q407" s="218"/>
      <c r="R407" s="218"/>
      <c r="S407" s="218"/>
      <c r="T407" s="219"/>
      <c r="AT407" s="220" t="s">
        <v>186</v>
      </c>
      <c r="AU407" s="220" t="s">
        <v>87</v>
      </c>
      <c r="AV407" s="14" t="s">
        <v>87</v>
      </c>
      <c r="AW407" s="14" t="s">
        <v>38</v>
      </c>
      <c r="AX407" s="14" t="s">
        <v>77</v>
      </c>
      <c r="AY407" s="220" t="s">
        <v>176</v>
      </c>
    </row>
    <row r="408" spans="1:65" s="15" customFormat="1" ht="11.25">
      <c r="B408" s="221"/>
      <c r="C408" s="222"/>
      <c r="D408" s="201" t="s">
        <v>186</v>
      </c>
      <c r="E408" s="223" t="s">
        <v>21</v>
      </c>
      <c r="F408" s="224" t="s">
        <v>188</v>
      </c>
      <c r="G408" s="222"/>
      <c r="H408" s="225">
        <v>3.4000000000000002E-2</v>
      </c>
      <c r="I408" s="226"/>
      <c r="J408" s="222"/>
      <c r="K408" s="222"/>
      <c r="L408" s="227"/>
      <c r="M408" s="228"/>
      <c r="N408" s="229"/>
      <c r="O408" s="229"/>
      <c r="P408" s="229"/>
      <c r="Q408" s="229"/>
      <c r="R408" s="229"/>
      <c r="S408" s="229"/>
      <c r="T408" s="230"/>
      <c r="AT408" s="231" t="s">
        <v>186</v>
      </c>
      <c r="AU408" s="231" t="s">
        <v>87</v>
      </c>
      <c r="AV408" s="15" t="s">
        <v>182</v>
      </c>
      <c r="AW408" s="15" t="s">
        <v>38</v>
      </c>
      <c r="AX408" s="15" t="s">
        <v>84</v>
      </c>
      <c r="AY408" s="231" t="s">
        <v>176</v>
      </c>
    </row>
    <row r="409" spans="1:65" s="2" customFormat="1" ht="16.5" customHeight="1">
      <c r="A409" s="36"/>
      <c r="B409" s="37"/>
      <c r="C409" s="246" t="s">
        <v>903</v>
      </c>
      <c r="D409" s="246" t="s">
        <v>492</v>
      </c>
      <c r="E409" s="247" t="s">
        <v>904</v>
      </c>
      <c r="F409" s="248" t="s">
        <v>905</v>
      </c>
      <c r="G409" s="249" t="s">
        <v>566</v>
      </c>
      <c r="H409" s="250">
        <v>0.5</v>
      </c>
      <c r="I409" s="251"/>
      <c r="J409" s="252">
        <f>ROUND(I409*H409,2)</f>
        <v>0</v>
      </c>
      <c r="K409" s="248" t="s">
        <v>21</v>
      </c>
      <c r="L409" s="253"/>
      <c r="M409" s="254" t="s">
        <v>21</v>
      </c>
      <c r="N409" s="255" t="s">
        <v>48</v>
      </c>
      <c r="O409" s="66"/>
      <c r="P409" s="190">
        <f>O409*H409</f>
        <v>0</v>
      </c>
      <c r="Q409" s="190">
        <v>1</v>
      </c>
      <c r="R409" s="190">
        <f>Q409*H409</f>
        <v>0.5</v>
      </c>
      <c r="S409" s="190">
        <v>0</v>
      </c>
      <c r="T409" s="191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92" t="s">
        <v>899</v>
      </c>
      <c r="AT409" s="192" t="s">
        <v>492</v>
      </c>
      <c r="AU409" s="192" t="s">
        <v>87</v>
      </c>
      <c r="AY409" s="19" t="s">
        <v>176</v>
      </c>
      <c r="BE409" s="193">
        <f>IF(N409="základní",J409,0)</f>
        <v>0</v>
      </c>
      <c r="BF409" s="193">
        <f>IF(N409="snížená",J409,0)</f>
        <v>0</v>
      </c>
      <c r="BG409" s="193">
        <f>IF(N409="zákl. přenesená",J409,0)</f>
        <v>0</v>
      </c>
      <c r="BH409" s="193">
        <f>IF(N409="sníž. přenesená",J409,0)</f>
        <v>0</v>
      </c>
      <c r="BI409" s="193">
        <f>IF(N409="nulová",J409,0)</f>
        <v>0</v>
      </c>
      <c r="BJ409" s="19" t="s">
        <v>84</v>
      </c>
      <c r="BK409" s="193">
        <f>ROUND(I409*H409,2)</f>
        <v>0</v>
      </c>
      <c r="BL409" s="19" t="s">
        <v>899</v>
      </c>
      <c r="BM409" s="192" t="s">
        <v>906</v>
      </c>
    </row>
    <row r="410" spans="1:65" s="13" customFormat="1" ht="11.25">
      <c r="B410" s="199"/>
      <c r="C410" s="200"/>
      <c r="D410" s="201" t="s">
        <v>186</v>
      </c>
      <c r="E410" s="202" t="s">
        <v>21</v>
      </c>
      <c r="F410" s="203" t="s">
        <v>907</v>
      </c>
      <c r="G410" s="200"/>
      <c r="H410" s="202" t="s">
        <v>21</v>
      </c>
      <c r="I410" s="204"/>
      <c r="J410" s="200"/>
      <c r="K410" s="200"/>
      <c r="L410" s="205"/>
      <c r="M410" s="206"/>
      <c r="N410" s="207"/>
      <c r="O410" s="207"/>
      <c r="P410" s="207"/>
      <c r="Q410" s="207"/>
      <c r="R410" s="207"/>
      <c r="S410" s="207"/>
      <c r="T410" s="208"/>
      <c r="AT410" s="209" t="s">
        <v>186</v>
      </c>
      <c r="AU410" s="209" t="s">
        <v>87</v>
      </c>
      <c r="AV410" s="13" t="s">
        <v>84</v>
      </c>
      <c r="AW410" s="13" t="s">
        <v>38</v>
      </c>
      <c r="AX410" s="13" t="s">
        <v>77</v>
      </c>
      <c r="AY410" s="209" t="s">
        <v>176</v>
      </c>
    </row>
    <row r="411" spans="1:65" s="13" customFormat="1" ht="11.25">
      <c r="B411" s="199"/>
      <c r="C411" s="200"/>
      <c r="D411" s="201" t="s">
        <v>186</v>
      </c>
      <c r="E411" s="202" t="s">
        <v>21</v>
      </c>
      <c r="F411" s="203" t="s">
        <v>892</v>
      </c>
      <c r="G411" s="200"/>
      <c r="H411" s="202" t="s">
        <v>21</v>
      </c>
      <c r="I411" s="204"/>
      <c r="J411" s="200"/>
      <c r="K411" s="200"/>
      <c r="L411" s="205"/>
      <c r="M411" s="206"/>
      <c r="N411" s="207"/>
      <c r="O411" s="207"/>
      <c r="P411" s="207"/>
      <c r="Q411" s="207"/>
      <c r="R411" s="207"/>
      <c r="S411" s="207"/>
      <c r="T411" s="208"/>
      <c r="AT411" s="209" t="s">
        <v>186</v>
      </c>
      <c r="AU411" s="209" t="s">
        <v>87</v>
      </c>
      <c r="AV411" s="13" t="s">
        <v>84</v>
      </c>
      <c r="AW411" s="13" t="s">
        <v>38</v>
      </c>
      <c r="AX411" s="13" t="s">
        <v>77</v>
      </c>
      <c r="AY411" s="209" t="s">
        <v>176</v>
      </c>
    </row>
    <row r="412" spans="1:65" s="14" customFormat="1" ht="11.25">
      <c r="B412" s="210"/>
      <c r="C412" s="211"/>
      <c r="D412" s="201" t="s">
        <v>186</v>
      </c>
      <c r="E412" s="212" t="s">
        <v>21</v>
      </c>
      <c r="F412" s="213" t="s">
        <v>908</v>
      </c>
      <c r="G412" s="211"/>
      <c r="H412" s="214">
        <v>0.23499999999999999</v>
      </c>
      <c r="I412" s="215"/>
      <c r="J412" s="211"/>
      <c r="K412" s="211"/>
      <c r="L412" s="216"/>
      <c r="M412" s="217"/>
      <c r="N412" s="218"/>
      <c r="O412" s="218"/>
      <c r="P412" s="218"/>
      <c r="Q412" s="218"/>
      <c r="R412" s="218"/>
      <c r="S412" s="218"/>
      <c r="T412" s="219"/>
      <c r="AT412" s="220" t="s">
        <v>186</v>
      </c>
      <c r="AU412" s="220" t="s">
        <v>87</v>
      </c>
      <c r="AV412" s="14" t="s">
        <v>87</v>
      </c>
      <c r="AW412" s="14" t="s">
        <v>38</v>
      </c>
      <c r="AX412" s="14" t="s">
        <v>77</v>
      </c>
      <c r="AY412" s="220" t="s">
        <v>176</v>
      </c>
    </row>
    <row r="413" spans="1:65" s="13" customFormat="1" ht="11.25">
      <c r="B413" s="199"/>
      <c r="C413" s="200"/>
      <c r="D413" s="201" t="s">
        <v>186</v>
      </c>
      <c r="E413" s="202" t="s">
        <v>21</v>
      </c>
      <c r="F413" s="203" t="s">
        <v>876</v>
      </c>
      <c r="G413" s="200"/>
      <c r="H413" s="202" t="s">
        <v>21</v>
      </c>
      <c r="I413" s="204"/>
      <c r="J413" s="200"/>
      <c r="K413" s="200"/>
      <c r="L413" s="205"/>
      <c r="M413" s="206"/>
      <c r="N413" s="207"/>
      <c r="O413" s="207"/>
      <c r="P413" s="207"/>
      <c r="Q413" s="207"/>
      <c r="R413" s="207"/>
      <c r="S413" s="207"/>
      <c r="T413" s="208"/>
      <c r="AT413" s="209" t="s">
        <v>186</v>
      </c>
      <c r="AU413" s="209" t="s">
        <v>87</v>
      </c>
      <c r="AV413" s="13" t="s">
        <v>84</v>
      </c>
      <c r="AW413" s="13" t="s">
        <v>38</v>
      </c>
      <c r="AX413" s="13" t="s">
        <v>77</v>
      </c>
      <c r="AY413" s="209" t="s">
        <v>176</v>
      </c>
    </row>
    <row r="414" spans="1:65" s="14" customFormat="1" ht="11.25">
      <c r="B414" s="210"/>
      <c r="C414" s="211"/>
      <c r="D414" s="201" t="s">
        <v>186</v>
      </c>
      <c r="E414" s="212" t="s">
        <v>21</v>
      </c>
      <c r="F414" s="213" t="s">
        <v>909</v>
      </c>
      <c r="G414" s="211"/>
      <c r="H414" s="214">
        <v>0.05</v>
      </c>
      <c r="I414" s="215"/>
      <c r="J414" s="211"/>
      <c r="K414" s="211"/>
      <c r="L414" s="216"/>
      <c r="M414" s="217"/>
      <c r="N414" s="218"/>
      <c r="O414" s="218"/>
      <c r="P414" s="218"/>
      <c r="Q414" s="218"/>
      <c r="R414" s="218"/>
      <c r="S414" s="218"/>
      <c r="T414" s="219"/>
      <c r="AT414" s="220" t="s">
        <v>186</v>
      </c>
      <c r="AU414" s="220" t="s">
        <v>87</v>
      </c>
      <c r="AV414" s="14" t="s">
        <v>87</v>
      </c>
      <c r="AW414" s="14" t="s">
        <v>38</v>
      </c>
      <c r="AX414" s="14" t="s">
        <v>77</v>
      </c>
      <c r="AY414" s="220" t="s">
        <v>176</v>
      </c>
    </row>
    <row r="415" spans="1:65" s="13" customFormat="1" ht="11.25">
      <c r="B415" s="199"/>
      <c r="C415" s="200"/>
      <c r="D415" s="201" t="s">
        <v>186</v>
      </c>
      <c r="E415" s="202" t="s">
        <v>21</v>
      </c>
      <c r="F415" s="203" t="s">
        <v>894</v>
      </c>
      <c r="G415" s="200"/>
      <c r="H415" s="202" t="s">
        <v>21</v>
      </c>
      <c r="I415" s="204"/>
      <c r="J415" s="200"/>
      <c r="K415" s="200"/>
      <c r="L415" s="205"/>
      <c r="M415" s="206"/>
      <c r="N415" s="207"/>
      <c r="O415" s="207"/>
      <c r="P415" s="207"/>
      <c r="Q415" s="207"/>
      <c r="R415" s="207"/>
      <c r="S415" s="207"/>
      <c r="T415" s="208"/>
      <c r="AT415" s="209" t="s">
        <v>186</v>
      </c>
      <c r="AU415" s="209" t="s">
        <v>87</v>
      </c>
      <c r="AV415" s="13" t="s">
        <v>84</v>
      </c>
      <c r="AW415" s="13" t="s">
        <v>38</v>
      </c>
      <c r="AX415" s="13" t="s">
        <v>77</v>
      </c>
      <c r="AY415" s="209" t="s">
        <v>176</v>
      </c>
    </row>
    <row r="416" spans="1:65" s="14" customFormat="1" ht="11.25">
      <c r="B416" s="210"/>
      <c r="C416" s="211"/>
      <c r="D416" s="201" t="s">
        <v>186</v>
      </c>
      <c r="E416" s="212" t="s">
        <v>21</v>
      </c>
      <c r="F416" s="213" t="s">
        <v>910</v>
      </c>
      <c r="G416" s="211"/>
      <c r="H416" s="214">
        <v>0.158</v>
      </c>
      <c r="I416" s="215"/>
      <c r="J416" s="211"/>
      <c r="K416" s="211"/>
      <c r="L416" s="216"/>
      <c r="M416" s="217"/>
      <c r="N416" s="218"/>
      <c r="O416" s="218"/>
      <c r="P416" s="218"/>
      <c r="Q416" s="218"/>
      <c r="R416" s="218"/>
      <c r="S416" s="218"/>
      <c r="T416" s="219"/>
      <c r="AT416" s="220" t="s">
        <v>186</v>
      </c>
      <c r="AU416" s="220" t="s">
        <v>87</v>
      </c>
      <c r="AV416" s="14" t="s">
        <v>87</v>
      </c>
      <c r="AW416" s="14" t="s">
        <v>38</v>
      </c>
      <c r="AX416" s="14" t="s">
        <v>77</v>
      </c>
      <c r="AY416" s="220" t="s">
        <v>176</v>
      </c>
    </row>
    <row r="417" spans="1:65" s="13" customFormat="1" ht="11.25">
      <c r="B417" s="199"/>
      <c r="C417" s="200"/>
      <c r="D417" s="201" t="s">
        <v>186</v>
      </c>
      <c r="E417" s="202" t="s">
        <v>21</v>
      </c>
      <c r="F417" s="203" t="s">
        <v>878</v>
      </c>
      <c r="G417" s="200"/>
      <c r="H417" s="202" t="s">
        <v>21</v>
      </c>
      <c r="I417" s="204"/>
      <c r="J417" s="200"/>
      <c r="K417" s="200"/>
      <c r="L417" s="205"/>
      <c r="M417" s="206"/>
      <c r="N417" s="207"/>
      <c r="O417" s="207"/>
      <c r="P417" s="207"/>
      <c r="Q417" s="207"/>
      <c r="R417" s="207"/>
      <c r="S417" s="207"/>
      <c r="T417" s="208"/>
      <c r="AT417" s="209" t="s">
        <v>186</v>
      </c>
      <c r="AU417" s="209" t="s">
        <v>87</v>
      </c>
      <c r="AV417" s="13" t="s">
        <v>84</v>
      </c>
      <c r="AW417" s="13" t="s">
        <v>38</v>
      </c>
      <c r="AX417" s="13" t="s">
        <v>77</v>
      </c>
      <c r="AY417" s="209" t="s">
        <v>176</v>
      </c>
    </row>
    <row r="418" spans="1:65" s="14" customFormat="1" ht="11.25">
      <c r="B418" s="210"/>
      <c r="C418" s="211"/>
      <c r="D418" s="201" t="s">
        <v>186</v>
      </c>
      <c r="E418" s="212" t="s">
        <v>21</v>
      </c>
      <c r="F418" s="213" t="s">
        <v>911</v>
      </c>
      <c r="G418" s="211"/>
      <c r="H418" s="214">
        <v>5.7000000000000002E-2</v>
      </c>
      <c r="I418" s="215"/>
      <c r="J418" s="211"/>
      <c r="K418" s="211"/>
      <c r="L418" s="216"/>
      <c r="M418" s="217"/>
      <c r="N418" s="218"/>
      <c r="O418" s="218"/>
      <c r="P418" s="218"/>
      <c r="Q418" s="218"/>
      <c r="R418" s="218"/>
      <c r="S418" s="218"/>
      <c r="T418" s="219"/>
      <c r="AT418" s="220" t="s">
        <v>186</v>
      </c>
      <c r="AU418" s="220" t="s">
        <v>87</v>
      </c>
      <c r="AV418" s="14" t="s">
        <v>87</v>
      </c>
      <c r="AW418" s="14" t="s">
        <v>38</v>
      </c>
      <c r="AX418" s="14" t="s">
        <v>77</v>
      </c>
      <c r="AY418" s="220" t="s">
        <v>176</v>
      </c>
    </row>
    <row r="419" spans="1:65" s="15" customFormat="1" ht="11.25">
      <c r="B419" s="221"/>
      <c r="C419" s="222"/>
      <c r="D419" s="201" t="s">
        <v>186</v>
      </c>
      <c r="E419" s="223" t="s">
        <v>21</v>
      </c>
      <c r="F419" s="224" t="s">
        <v>188</v>
      </c>
      <c r="G419" s="222"/>
      <c r="H419" s="225">
        <v>0.5</v>
      </c>
      <c r="I419" s="226"/>
      <c r="J419" s="222"/>
      <c r="K419" s="222"/>
      <c r="L419" s="227"/>
      <c r="M419" s="228"/>
      <c r="N419" s="229"/>
      <c r="O419" s="229"/>
      <c r="P419" s="229"/>
      <c r="Q419" s="229"/>
      <c r="R419" s="229"/>
      <c r="S419" s="229"/>
      <c r="T419" s="230"/>
      <c r="AT419" s="231" t="s">
        <v>186</v>
      </c>
      <c r="AU419" s="231" t="s">
        <v>87</v>
      </c>
      <c r="AV419" s="15" t="s">
        <v>182</v>
      </c>
      <c r="AW419" s="15" t="s">
        <v>38</v>
      </c>
      <c r="AX419" s="15" t="s">
        <v>84</v>
      </c>
      <c r="AY419" s="231" t="s">
        <v>176</v>
      </c>
    </row>
    <row r="420" spans="1:65" s="2" customFormat="1" ht="16.5" customHeight="1">
      <c r="A420" s="36"/>
      <c r="B420" s="37"/>
      <c r="C420" s="246" t="s">
        <v>912</v>
      </c>
      <c r="D420" s="246" t="s">
        <v>492</v>
      </c>
      <c r="E420" s="247" t="s">
        <v>913</v>
      </c>
      <c r="F420" s="248" t="s">
        <v>914</v>
      </c>
      <c r="G420" s="249" t="s">
        <v>566</v>
      </c>
      <c r="H420" s="250">
        <v>0.19700000000000001</v>
      </c>
      <c r="I420" s="251"/>
      <c r="J420" s="252">
        <f>ROUND(I420*H420,2)</f>
        <v>0</v>
      </c>
      <c r="K420" s="248" t="s">
        <v>21</v>
      </c>
      <c r="L420" s="253"/>
      <c r="M420" s="254" t="s">
        <v>21</v>
      </c>
      <c r="N420" s="255" t="s">
        <v>48</v>
      </c>
      <c r="O420" s="66"/>
      <c r="P420" s="190">
        <f>O420*H420</f>
        <v>0</v>
      </c>
      <c r="Q420" s="190">
        <v>1</v>
      </c>
      <c r="R420" s="190">
        <f>Q420*H420</f>
        <v>0.19700000000000001</v>
      </c>
      <c r="S420" s="190">
        <v>0</v>
      </c>
      <c r="T420" s="191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92" t="s">
        <v>899</v>
      </c>
      <c r="AT420" s="192" t="s">
        <v>492</v>
      </c>
      <c r="AU420" s="192" t="s">
        <v>87</v>
      </c>
      <c r="AY420" s="19" t="s">
        <v>176</v>
      </c>
      <c r="BE420" s="193">
        <f>IF(N420="základní",J420,0)</f>
        <v>0</v>
      </c>
      <c r="BF420" s="193">
        <f>IF(N420="snížená",J420,0)</f>
        <v>0</v>
      </c>
      <c r="BG420" s="193">
        <f>IF(N420="zákl. přenesená",J420,0)</f>
        <v>0</v>
      </c>
      <c r="BH420" s="193">
        <f>IF(N420="sníž. přenesená",J420,0)</f>
        <v>0</v>
      </c>
      <c r="BI420" s="193">
        <f>IF(N420="nulová",J420,0)</f>
        <v>0</v>
      </c>
      <c r="BJ420" s="19" t="s">
        <v>84</v>
      </c>
      <c r="BK420" s="193">
        <f>ROUND(I420*H420,2)</f>
        <v>0</v>
      </c>
      <c r="BL420" s="19" t="s">
        <v>899</v>
      </c>
      <c r="BM420" s="192" t="s">
        <v>915</v>
      </c>
    </row>
    <row r="421" spans="1:65" s="13" customFormat="1" ht="11.25">
      <c r="B421" s="199"/>
      <c r="C421" s="200"/>
      <c r="D421" s="201" t="s">
        <v>186</v>
      </c>
      <c r="E421" s="202" t="s">
        <v>21</v>
      </c>
      <c r="F421" s="203" t="s">
        <v>843</v>
      </c>
      <c r="G421" s="200"/>
      <c r="H421" s="202" t="s">
        <v>21</v>
      </c>
      <c r="I421" s="204"/>
      <c r="J421" s="200"/>
      <c r="K421" s="200"/>
      <c r="L421" s="205"/>
      <c r="M421" s="206"/>
      <c r="N421" s="207"/>
      <c r="O421" s="207"/>
      <c r="P421" s="207"/>
      <c r="Q421" s="207"/>
      <c r="R421" s="207"/>
      <c r="S421" s="207"/>
      <c r="T421" s="208"/>
      <c r="AT421" s="209" t="s">
        <v>186</v>
      </c>
      <c r="AU421" s="209" t="s">
        <v>87</v>
      </c>
      <c r="AV421" s="13" t="s">
        <v>84</v>
      </c>
      <c r="AW421" s="13" t="s">
        <v>38</v>
      </c>
      <c r="AX421" s="13" t="s">
        <v>77</v>
      </c>
      <c r="AY421" s="209" t="s">
        <v>176</v>
      </c>
    </row>
    <row r="422" spans="1:65" s="13" customFormat="1" ht="11.25">
      <c r="B422" s="199"/>
      <c r="C422" s="200"/>
      <c r="D422" s="201" t="s">
        <v>186</v>
      </c>
      <c r="E422" s="202" t="s">
        <v>21</v>
      </c>
      <c r="F422" s="203" t="s">
        <v>844</v>
      </c>
      <c r="G422" s="200"/>
      <c r="H422" s="202" t="s">
        <v>21</v>
      </c>
      <c r="I422" s="204"/>
      <c r="J422" s="200"/>
      <c r="K422" s="200"/>
      <c r="L422" s="205"/>
      <c r="M422" s="206"/>
      <c r="N422" s="207"/>
      <c r="O422" s="207"/>
      <c r="P422" s="207"/>
      <c r="Q422" s="207"/>
      <c r="R422" s="207"/>
      <c r="S422" s="207"/>
      <c r="T422" s="208"/>
      <c r="AT422" s="209" t="s">
        <v>186</v>
      </c>
      <c r="AU422" s="209" t="s">
        <v>87</v>
      </c>
      <c r="AV422" s="13" t="s">
        <v>84</v>
      </c>
      <c r="AW422" s="13" t="s">
        <v>38</v>
      </c>
      <c r="AX422" s="13" t="s">
        <v>77</v>
      </c>
      <c r="AY422" s="209" t="s">
        <v>176</v>
      </c>
    </row>
    <row r="423" spans="1:65" s="14" customFormat="1" ht="11.25">
      <c r="B423" s="210"/>
      <c r="C423" s="211"/>
      <c r="D423" s="201" t="s">
        <v>186</v>
      </c>
      <c r="E423" s="212" t="s">
        <v>21</v>
      </c>
      <c r="F423" s="213" t="s">
        <v>916</v>
      </c>
      <c r="G423" s="211"/>
      <c r="H423" s="214">
        <v>3.3000000000000002E-2</v>
      </c>
      <c r="I423" s="215"/>
      <c r="J423" s="211"/>
      <c r="K423" s="211"/>
      <c r="L423" s="216"/>
      <c r="M423" s="217"/>
      <c r="N423" s="218"/>
      <c r="O423" s="218"/>
      <c r="P423" s="218"/>
      <c r="Q423" s="218"/>
      <c r="R423" s="218"/>
      <c r="S423" s="218"/>
      <c r="T423" s="219"/>
      <c r="AT423" s="220" t="s">
        <v>186</v>
      </c>
      <c r="AU423" s="220" t="s">
        <v>87</v>
      </c>
      <c r="AV423" s="14" t="s">
        <v>87</v>
      </c>
      <c r="AW423" s="14" t="s">
        <v>38</v>
      </c>
      <c r="AX423" s="14" t="s">
        <v>77</v>
      </c>
      <c r="AY423" s="220" t="s">
        <v>176</v>
      </c>
    </row>
    <row r="424" spans="1:65" s="13" customFormat="1" ht="11.25">
      <c r="B424" s="199"/>
      <c r="C424" s="200"/>
      <c r="D424" s="201" t="s">
        <v>186</v>
      </c>
      <c r="E424" s="202" t="s">
        <v>21</v>
      </c>
      <c r="F424" s="203" t="s">
        <v>846</v>
      </c>
      <c r="G424" s="200"/>
      <c r="H424" s="202" t="s">
        <v>21</v>
      </c>
      <c r="I424" s="204"/>
      <c r="J424" s="200"/>
      <c r="K424" s="200"/>
      <c r="L424" s="205"/>
      <c r="M424" s="206"/>
      <c r="N424" s="207"/>
      <c r="O424" s="207"/>
      <c r="P424" s="207"/>
      <c r="Q424" s="207"/>
      <c r="R424" s="207"/>
      <c r="S424" s="207"/>
      <c r="T424" s="208"/>
      <c r="AT424" s="209" t="s">
        <v>186</v>
      </c>
      <c r="AU424" s="209" t="s">
        <v>87</v>
      </c>
      <c r="AV424" s="13" t="s">
        <v>84</v>
      </c>
      <c r="AW424" s="13" t="s">
        <v>38</v>
      </c>
      <c r="AX424" s="13" t="s">
        <v>77</v>
      </c>
      <c r="AY424" s="209" t="s">
        <v>176</v>
      </c>
    </row>
    <row r="425" spans="1:65" s="14" customFormat="1" ht="11.25">
      <c r="B425" s="210"/>
      <c r="C425" s="211"/>
      <c r="D425" s="201" t="s">
        <v>186</v>
      </c>
      <c r="E425" s="212" t="s">
        <v>21</v>
      </c>
      <c r="F425" s="213" t="s">
        <v>917</v>
      </c>
      <c r="G425" s="211"/>
      <c r="H425" s="214">
        <v>4.1000000000000002E-2</v>
      </c>
      <c r="I425" s="215"/>
      <c r="J425" s="211"/>
      <c r="K425" s="211"/>
      <c r="L425" s="216"/>
      <c r="M425" s="217"/>
      <c r="N425" s="218"/>
      <c r="O425" s="218"/>
      <c r="P425" s="218"/>
      <c r="Q425" s="218"/>
      <c r="R425" s="218"/>
      <c r="S425" s="218"/>
      <c r="T425" s="219"/>
      <c r="AT425" s="220" t="s">
        <v>186</v>
      </c>
      <c r="AU425" s="220" t="s">
        <v>87</v>
      </c>
      <c r="AV425" s="14" t="s">
        <v>87</v>
      </c>
      <c r="AW425" s="14" t="s">
        <v>38</v>
      </c>
      <c r="AX425" s="14" t="s">
        <v>77</v>
      </c>
      <c r="AY425" s="220" t="s">
        <v>176</v>
      </c>
    </row>
    <row r="426" spans="1:65" s="14" customFormat="1" ht="11.25">
      <c r="B426" s="210"/>
      <c r="C426" s="211"/>
      <c r="D426" s="201" t="s">
        <v>186</v>
      </c>
      <c r="E426" s="212" t="s">
        <v>21</v>
      </c>
      <c r="F426" s="213" t="s">
        <v>918</v>
      </c>
      <c r="G426" s="211"/>
      <c r="H426" s="214">
        <v>3.0000000000000001E-3</v>
      </c>
      <c r="I426" s="215"/>
      <c r="J426" s="211"/>
      <c r="K426" s="211"/>
      <c r="L426" s="216"/>
      <c r="M426" s="217"/>
      <c r="N426" s="218"/>
      <c r="O426" s="218"/>
      <c r="P426" s="218"/>
      <c r="Q426" s="218"/>
      <c r="R426" s="218"/>
      <c r="S426" s="218"/>
      <c r="T426" s="219"/>
      <c r="AT426" s="220" t="s">
        <v>186</v>
      </c>
      <c r="AU426" s="220" t="s">
        <v>87</v>
      </c>
      <c r="AV426" s="14" t="s">
        <v>87</v>
      </c>
      <c r="AW426" s="14" t="s">
        <v>38</v>
      </c>
      <c r="AX426" s="14" t="s">
        <v>77</v>
      </c>
      <c r="AY426" s="220" t="s">
        <v>176</v>
      </c>
    </row>
    <row r="427" spans="1:65" s="14" customFormat="1" ht="11.25">
      <c r="B427" s="210"/>
      <c r="C427" s="211"/>
      <c r="D427" s="201" t="s">
        <v>186</v>
      </c>
      <c r="E427" s="212" t="s">
        <v>21</v>
      </c>
      <c r="F427" s="213" t="s">
        <v>919</v>
      </c>
      <c r="G427" s="211"/>
      <c r="H427" s="214">
        <v>8.0000000000000002E-3</v>
      </c>
      <c r="I427" s="215"/>
      <c r="J427" s="211"/>
      <c r="K427" s="211"/>
      <c r="L427" s="216"/>
      <c r="M427" s="217"/>
      <c r="N427" s="218"/>
      <c r="O427" s="218"/>
      <c r="P427" s="218"/>
      <c r="Q427" s="218"/>
      <c r="R427" s="218"/>
      <c r="S427" s="218"/>
      <c r="T427" s="219"/>
      <c r="AT427" s="220" t="s">
        <v>186</v>
      </c>
      <c r="AU427" s="220" t="s">
        <v>87</v>
      </c>
      <c r="AV427" s="14" t="s">
        <v>87</v>
      </c>
      <c r="AW427" s="14" t="s">
        <v>38</v>
      </c>
      <c r="AX427" s="14" t="s">
        <v>77</v>
      </c>
      <c r="AY427" s="220" t="s">
        <v>176</v>
      </c>
    </row>
    <row r="428" spans="1:65" s="13" customFormat="1" ht="11.25">
      <c r="B428" s="199"/>
      <c r="C428" s="200"/>
      <c r="D428" s="201" t="s">
        <v>186</v>
      </c>
      <c r="E428" s="202" t="s">
        <v>21</v>
      </c>
      <c r="F428" s="203" t="s">
        <v>849</v>
      </c>
      <c r="G428" s="200"/>
      <c r="H428" s="202" t="s">
        <v>21</v>
      </c>
      <c r="I428" s="204"/>
      <c r="J428" s="200"/>
      <c r="K428" s="200"/>
      <c r="L428" s="205"/>
      <c r="M428" s="206"/>
      <c r="N428" s="207"/>
      <c r="O428" s="207"/>
      <c r="P428" s="207"/>
      <c r="Q428" s="207"/>
      <c r="R428" s="207"/>
      <c r="S428" s="207"/>
      <c r="T428" s="208"/>
      <c r="AT428" s="209" t="s">
        <v>186</v>
      </c>
      <c r="AU428" s="209" t="s">
        <v>87</v>
      </c>
      <c r="AV428" s="13" t="s">
        <v>84</v>
      </c>
      <c r="AW428" s="13" t="s">
        <v>38</v>
      </c>
      <c r="AX428" s="13" t="s">
        <v>77</v>
      </c>
      <c r="AY428" s="209" t="s">
        <v>176</v>
      </c>
    </row>
    <row r="429" spans="1:65" s="14" customFormat="1" ht="11.25">
      <c r="B429" s="210"/>
      <c r="C429" s="211"/>
      <c r="D429" s="201" t="s">
        <v>186</v>
      </c>
      <c r="E429" s="212" t="s">
        <v>21</v>
      </c>
      <c r="F429" s="213" t="s">
        <v>920</v>
      </c>
      <c r="G429" s="211"/>
      <c r="H429" s="214">
        <v>4.1000000000000002E-2</v>
      </c>
      <c r="I429" s="215"/>
      <c r="J429" s="211"/>
      <c r="K429" s="211"/>
      <c r="L429" s="216"/>
      <c r="M429" s="217"/>
      <c r="N429" s="218"/>
      <c r="O429" s="218"/>
      <c r="P429" s="218"/>
      <c r="Q429" s="218"/>
      <c r="R429" s="218"/>
      <c r="S429" s="218"/>
      <c r="T429" s="219"/>
      <c r="AT429" s="220" t="s">
        <v>186</v>
      </c>
      <c r="AU429" s="220" t="s">
        <v>87</v>
      </c>
      <c r="AV429" s="14" t="s">
        <v>87</v>
      </c>
      <c r="AW429" s="14" t="s">
        <v>38</v>
      </c>
      <c r="AX429" s="14" t="s">
        <v>77</v>
      </c>
      <c r="AY429" s="220" t="s">
        <v>176</v>
      </c>
    </row>
    <row r="430" spans="1:65" s="14" customFormat="1" ht="11.25">
      <c r="B430" s="210"/>
      <c r="C430" s="211"/>
      <c r="D430" s="201" t="s">
        <v>186</v>
      </c>
      <c r="E430" s="212" t="s">
        <v>21</v>
      </c>
      <c r="F430" s="213" t="s">
        <v>918</v>
      </c>
      <c r="G430" s="211"/>
      <c r="H430" s="214">
        <v>3.0000000000000001E-3</v>
      </c>
      <c r="I430" s="215"/>
      <c r="J430" s="211"/>
      <c r="K430" s="211"/>
      <c r="L430" s="216"/>
      <c r="M430" s="217"/>
      <c r="N430" s="218"/>
      <c r="O430" s="218"/>
      <c r="P430" s="218"/>
      <c r="Q430" s="218"/>
      <c r="R430" s="218"/>
      <c r="S430" s="218"/>
      <c r="T430" s="219"/>
      <c r="AT430" s="220" t="s">
        <v>186</v>
      </c>
      <c r="AU430" s="220" t="s">
        <v>87</v>
      </c>
      <c r="AV430" s="14" t="s">
        <v>87</v>
      </c>
      <c r="AW430" s="14" t="s">
        <v>38</v>
      </c>
      <c r="AX430" s="14" t="s">
        <v>77</v>
      </c>
      <c r="AY430" s="220" t="s">
        <v>176</v>
      </c>
    </row>
    <row r="431" spans="1:65" s="14" customFormat="1" ht="11.25">
      <c r="B431" s="210"/>
      <c r="C431" s="211"/>
      <c r="D431" s="201" t="s">
        <v>186</v>
      </c>
      <c r="E431" s="212" t="s">
        <v>21</v>
      </c>
      <c r="F431" s="213" t="s">
        <v>919</v>
      </c>
      <c r="G431" s="211"/>
      <c r="H431" s="214">
        <v>8.0000000000000002E-3</v>
      </c>
      <c r="I431" s="215"/>
      <c r="J431" s="211"/>
      <c r="K431" s="211"/>
      <c r="L431" s="216"/>
      <c r="M431" s="217"/>
      <c r="N431" s="218"/>
      <c r="O431" s="218"/>
      <c r="P431" s="218"/>
      <c r="Q431" s="218"/>
      <c r="R431" s="218"/>
      <c r="S431" s="218"/>
      <c r="T431" s="219"/>
      <c r="AT431" s="220" t="s">
        <v>186</v>
      </c>
      <c r="AU431" s="220" t="s">
        <v>87</v>
      </c>
      <c r="AV431" s="14" t="s">
        <v>87</v>
      </c>
      <c r="AW431" s="14" t="s">
        <v>38</v>
      </c>
      <c r="AX431" s="14" t="s">
        <v>77</v>
      </c>
      <c r="AY431" s="220" t="s">
        <v>176</v>
      </c>
    </row>
    <row r="432" spans="1:65" s="16" customFormat="1" ht="11.25">
      <c r="B432" s="235"/>
      <c r="C432" s="236"/>
      <c r="D432" s="201" t="s">
        <v>186</v>
      </c>
      <c r="E432" s="237" t="s">
        <v>21</v>
      </c>
      <c r="F432" s="238" t="s">
        <v>428</v>
      </c>
      <c r="G432" s="236"/>
      <c r="H432" s="239">
        <v>0.13700000000000001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AT432" s="245" t="s">
        <v>186</v>
      </c>
      <c r="AU432" s="245" t="s">
        <v>87</v>
      </c>
      <c r="AV432" s="16" t="s">
        <v>195</v>
      </c>
      <c r="AW432" s="16" t="s">
        <v>38</v>
      </c>
      <c r="AX432" s="16" t="s">
        <v>77</v>
      </c>
      <c r="AY432" s="245" t="s">
        <v>176</v>
      </c>
    </row>
    <row r="433" spans="1:65" s="13" customFormat="1" ht="11.25">
      <c r="B433" s="199"/>
      <c r="C433" s="200"/>
      <c r="D433" s="201" t="s">
        <v>186</v>
      </c>
      <c r="E433" s="202" t="s">
        <v>21</v>
      </c>
      <c r="F433" s="203" t="s">
        <v>853</v>
      </c>
      <c r="G433" s="200"/>
      <c r="H433" s="202" t="s">
        <v>21</v>
      </c>
      <c r="I433" s="204"/>
      <c r="J433" s="200"/>
      <c r="K433" s="200"/>
      <c r="L433" s="205"/>
      <c r="M433" s="206"/>
      <c r="N433" s="207"/>
      <c r="O433" s="207"/>
      <c r="P433" s="207"/>
      <c r="Q433" s="207"/>
      <c r="R433" s="207"/>
      <c r="S433" s="207"/>
      <c r="T433" s="208"/>
      <c r="AT433" s="209" t="s">
        <v>186</v>
      </c>
      <c r="AU433" s="209" t="s">
        <v>87</v>
      </c>
      <c r="AV433" s="13" t="s">
        <v>84</v>
      </c>
      <c r="AW433" s="13" t="s">
        <v>38</v>
      </c>
      <c r="AX433" s="13" t="s">
        <v>77</v>
      </c>
      <c r="AY433" s="209" t="s">
        <v>176</v>
      </c>
    </row>
    <row r="434" spans="1:65" s="13" customFormat="1" ht="11.25">
      <c r="B434" s="199"/>
      <c r="C434" s="200"/>
      <c r="D434" s="201" t="s">
        <v>186</v>
      </c>
      <c r="E434" s="202" t="s">
        <v>21</v>
      </c>
      <c r="F434" s="203" t="s">
        <v>854</v>
      </c>
      <c r="G434" s="200"/>
      <c r="H434" s="202" t="s">
        <v>21</v>
      </c>
      <c r="I434" s="204"/>
      <c r="J434" s="200"/>
      <c r="K434" s="200"/>
      <c r="L434" s="205"/>
      <c r="M434" s="206"/>
      <c r="N434" s="207"/>
      <c r="O434" s="207"/>
      <c r="P434" s="207"/>
      <c r="Q434" s="207"/>
      <c r="R434" s="207"/>
      <c r="S434" s="207"/>
      <c r="T434" s="208"/>
      <c r="AT434" s="209" t="s">
        <v>186</v>
      </c>
      <c r="AU434" s="209" t="s">
        <v>87</v>
      </c>
      <c r="AV434" s="13" t="s">
        <v>84</v>
      </c>
      <c r="AW434" s="13" t="s">
        <v>38</v>
      </c>
      <c r="AX434" s="13" t="s">
        <v>77</v>
      </c>
      <c r="AY434" s="209" t="s">
        <v>176</v>
      </c>
    </row>
    <row r="435" spans="1:65" s="14" customFormat="1" ht="11.25">
      <c r="B435" s="210"/>
      <c r="C435" s="211"/>
      <c r="D435" s="201" t="s">
        <v>186</v>
      </c>
      <c r="E435" s="212" t="s">
        <v>21</v>
      </c>
      <c r="F435" s="213" t="s">
        <v>921</v>
      </c>
      <c r="G435" s="211"/>
      <c r="H435" s="214">
        <v>1.6E-2</v>
      </c>
      <c r="I435" s="215"/>
      <c r="J435" s="211"/>
      <c r="K435" s="211"/>
      <c r="L435" s="216"/>
      <c r="M435" s="217"/>
      <c r="N435" s="218"/>
      <c r="O435" s="218"/>
      <c r="P435" s="218"/>
      <c r="Q435" s="218"/>
      <c r="R435" s="218"/>
      <c r="S435" s="218"/>
      <c r="T435" s="219"/>
      <c r="AT435" s="220" t="s">
        <v>186</v>
      </c>
      <c r="AU435" s="220" t="s">
        <v>87</v>
      </c>
      <c r="AV435" s="14" t="s">
        <v>87</v>
      </c>
      <c r="AW435" s="14" t="s">
        <v>38</v>
      </c>
      <c r="AX435" s="14" t="s">
        <v>77</v>
      </c>
      <c r="AY435" s="220" t="s">
        <v>176</v>
      </c>
    </row>
    <row r="436" spans="1:65" s="13" customFormat="1" ht="11.25">
      <c r="B436" s="199"/>
      <c r="C436" s="200"/>
      <c r="D436" s="201" t="s">
        <v>186</v>
      </c>
      <c r="E436" s="202" t="s">
        <v>21</v>
      </c>
      <c r="F436" s="203" t="s">
        <v>867</v>
      </c>
      <c r="G436" s="200"/>
      <c r="H436" s="202" t="s">
        <v>21</v>
      </c>
      <c r="I436" s="204"/>
      <c r="J436" s="200"/>
      <c r="K436" s="200"/>
      <c r="L436" s="205"/>
      <c r="M436" s="206"/>
      <c r="N436" s="207"/>
      <c r="O436" s="207"/>
      <c r="P436" s="207"/>
      <c r="Q436" s="207"/>
      <c r="R436" s="207"/>
      <c r="S436" s="207"/>
      <c r="T436" s="208"/>
      <c r="AT436" s="209" t="s">
        <v>186</v>
      </c>
      <c r="AU436" s="209" t="s">
        <v>87</v>
      </c>
      <c r="AV436" s="13" t="s">
        <v>84</v>
      </c>
      <c r="AW436" s="13" t="s">
        <v>38</v>
      </c>
      <c r="AX436" s="13" t="s">
        <v>77</v>
      </c>
      <c r="AY436" s="209" t="s">
        <v>176</v>
      </c>
    </row>
    <row r="437" spans="1:65" s="14" customFormat="1" ht="11.25">
      <c r="B437" s="210"/>
      <c r="C437" s="211"/>
      <c r="D437" s="201" t="s">
        <v>186</v>
      </c>
      <c r="E437" s="212" t="s">
        <v>21</v>
      </c>
      <c r="F437" s="213" t="s">
        <v>922</v>
      </c>
      <c r="G437" s="211"/>
      <c r="H437" s="214">
        <v>1.4E-2</v>
      </c>
      <c r="I437" s="215"/>
      <c r="J437" s="211"/>
      <c r="K437" s="211"/>
      <c r="L437" s="216"/>
      <c r="M437" s="217"/>
      <c r="N437" s="218"/>
      <c r="O437" s="218"/>
      <c r="P437" s="218"/>
      <c r="Q437" s="218"/>
      <c r="R437" s="218"/>
      <c r="S437" s="218"/>
      <c r="T437" s="219"/>
      <c r="AT437" s="220" t="s">
        <v>186</v>
      </c>
      <c r="AU437" s="220" t="s">
        <v>87</v>
      </c>
      <c r="AV437" s="14" t="s">
        <v>87</v>
      </c>
      <c r="AW437" s="14" t="s">
        <v>38</v>
      </c>
      <c r="AX437" s="14" t="s">
        <v>77</v>
      </c>
      <c r="AY437" s="220" t="s">
        <v>176</v>
      </c>
    </row>
    <row r="438" spans="1:65" s="14" customFormat="1" ht="11.25">
      <c r="B438" s="210"/>
      <c r="C438" s="211"/>
      <c r="D438" s="201" t="s">
        <v>186</v>
      </c>
      <c r="E438" s="212" t="s">
        <v>21</v>
      </c>
      <c r="F438" s="213" t="s">
        <v>923</v>
      </c>
      <c r="G438" s="211"/>
      <c r="H438" s="214">
        <v>8.0000000000000002E-3</v>
      </c>
      <c r="I438" s="215"/>
      <c r="J438" s="211"/>
      <c r="K438" s="211"/>
      <c r="L438" s="216"/>
      <c r="M438" s="217"/>
      <c r="N438" s="218"/>
      <c r="O438" s="218"/>
      <c r="P438" s="218"/>
      <c r="Q438" s="218"/>
      <c r="R438" s="218"/>
      <c r="S438" s="218"/>
      <c r="T438" s="219"/>
      <c r="AT438" s="220" t="s">
        <v>186</v>
      </c>
      <c r="AU438" s="220" t="s">
        <v>87</v>
      </c>
      <c r="AV438" s="14" t="s">
        <v>87</v>
      </c>
      <c r="AW438" s="14" t="s">
        <v>38</v>
      </c>
      <c r="AX438" s="14" t="s">
        <v>77</v>
      </c>
      <c r="AY438" s="220" t="s">
        <v>176</v>
      </c>
    </row>
    <row r="439" spans="1:65" s="13" customFormat="1" ht="11.25">
      <c r="B439" s="199"/>
      <c r="C439" s="200"/>
      <c r="D439" s="201" t="s">
        <v>186</v>
      </c>
      <c r="E439" s="202" t="s">
        <v>21</v>
      </c>
      <c r="F439" s="203" t="s">
        <v>856</v>
      </c>
      <c r="G439" s="200"/>
      <c r="H439" s="202" t="s">
        <v>21</v>
      </c>
      <c r="I439" s="204"/>
      <c r="J439" s="200"/>
      <c r="K439" s="200"/>
      <c r="L439" s="205"/>
      <c r="M439" s="206"/>
      <c r="N439" s="207"/>
      <c r="O439" s="207"/>
      <c r="P439" s="207"/>
      <c r="Q439" s="207"/>
      <c r="R439" s="207"/>
      <c r="S439" s="207"/>
      <c r="T439" s="208"/>
      <c r="AT439" s="209" t="s">
        <v>186</v>
      </c>
      <c r="AU439" s="209" t="s">
        <v>87</v>
      </c>
      <c r="AV439" s="13" t="s">
        <v>84</v>
      </c>
      <c r="AW439" s="13" t="s">
        <v>38</v>
      </c>
      <c r="AX439" s="13" t="s">
        <v>77</v>
      </c>
      <c r="AY439" s="209" t="s">
        <v>176</v>
      </c>
    </row>
    <row r="440" spans="1:65" s="14" customFormat="1" ht="11.25">
      <c r="B440" s="210"/>
      <c r="C440" s="211"/>
      <c r="D440" s="201" t="s">
        <v>186</v>
      </c>
      <c r="E440" s="212" t="s">
        <v>21</v>
      </c>
      <c r="F440" s="213" t="s">
        <v>922</v>
      </c>
      <c r="G440" s="211"/>
      <c r="H440" s="214">
        <v>1.4E-2</v>
      </c>
      <c r="I440" s="215"/>
      <c r="J440" s="211"/>
      <c r="K440" s="211"/>
      <c r="L440" s="216"/>
      <c r="M440" s="217"/>
      <c r="N440" s="218"/>
      <c r="O440" s="218"/>
      <c r="P440" s="218"/>
      <c r="Q440" s="218"/>
      <c r="R440" s="218"/>
      <c r="S440" s="218"/>
      <c r="T440" s="219"/>
      <c r="AT440" s="220" t="s">
        <v>186</v>
      </c>
      <c r="AU440" s="220" t="s">
        <v>87</v>
      </c>
      <c r="AV440" s="14" t="s">
        <v>87</v>
      </c>
      <c r="AW440" s="14" t="s">
        <v>38</v>
      </c>
      <c r="AX440" s="14" t="s">
        <v>77</v>
      </c>
      <c r="AY440" s="220" t="s">
        <v>176</v>
      </c>
    </row>
    <row r="441" spans="1:65" s="14" customFormat="1" ht="11.25">
      <c r="B441" s="210"/>
      <c r="C441" s="211"/>
      <c r="D441" s="201" t="s">
        <v>186</v>
      </c>
      <c r="E441" s="212" t="s">
        <v>21</v>
      </c>
      <c r="F441" s="213" t="s">
        <v>919</v>
      </c>
      <c r="G441" s="211"/>
      <c r="H441" s="214">
        <v>8.0000000000000002E-3</v>
      </c>
      <c r="I441" s="215"/>
      <c r="J441" s="211"/>
      <c r="K441" s="211"/>
      <c r="L441" s="216"/>
      <c r="M441" s="217"/>
      <c r="N441" s="218"/>
      <c r="O441" s="218"/>
      <c r="P441" s="218"/>
      <c r="Q441" s="218"/>
      <c r="R441" s="218"/>
      <c r="S441" s="218"/>
      <c r="T441" s="219"/>
      <c r="AT441" s="220" t="s">
        <v>186</v>
      </c>
      <c r="AU441" s="220" t="s">
        <v>87</v>
      </c>
      <c r="AV441" s="14" t="s">
        <v>87</v>
      </c>
      <c r="AW441" s="14" t="s">
        <v>38</v>
      </c>
      <c r="AX441" s="14" t="s">
        <v>77</v>
      </c>
      <c r="AY441" s="220" t="s">
        <v>176</v>
      </c>
    </row>
    <row r="442" spans="1:65" s="16" customFormat="1" ht="11.25">
      <c r="B442" s="235"/>
      <c r="C442" s="236"/>
      <c r="D442" s="201" t="s">
        <v>186</v>
      </c>
      <c r="E442" s="237" t="s">
        <v>21</v>
      </c>
      <c r="F442" s="238" t="s">
        <v>428</v>
      </c>
      <c r="G442" s="236"/>
      <c r="H442" s="239">
        <v>0.06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AT442" s="245" t="s">
        <v>186</v>
      </c>
      <c r="AU442" s="245" t="s">
        <v>87</v>
      </c>
      <c r="AV442" s="16" t="s">
        <v>195</v>
      </c>
      <c r="AW442" s="16" t="s">
        <v>38</v>
      </c>
      <c r="AX442" s="16" t="s">
        <v>77</v>
      </c>
      <c r="AY442" s="245" t="s">
        <v>176</v>
      </c>
    </row>
    <row r="443" spans="1:65" s="15" customFormat="1" ht="11.25">
      <c r="B443" s="221"/>
      <c r="C443" s="222"/>
      <c r="D443" s="201" t="s">
        <v>186</v>
      </c>
      <c r="E443" s="223" t="s">
        <v>21</v>
      </c>
      <c r="F443" s="224" t="s">
        <v>188</v>
      </c>
      <c r="G443" s="222"/>
      <c r="H443" s="225">
        <v>0.19700000000000001</v>
      </c>
      <c r="I443" s="226"/>
      <c r="J443" s="222"/>
      <c r="K443" s="222"/>
      <c r="L443" s="227"/>
      <c r="M443" s="228"/>
      <c r="N443" s="229"/>
      <c r="O443" s="229"/>
      <c r="P443" s="229"/>
      <c r="Q443" s="229"/>
      <c r="R443" s="229"/>
      <c r="S443" s="229"/>
      <c r="T443" s="230"/>
      <c r="AT443" s="231" t="s">
        <v>186</v>
      </c>
      <c r="AU443" s="231" t="s">
        <v>87</v>
      </c>
      <c r="AV443" s="15" t="s">
        <v>182</v>
      </c>
      <c r="AW443" s="15" t="s">
        <v>38</v>
      </c>
      <c r="AX443" s="15" t="s">
        <v>84</v>
      </c>
      <c r="AY443" s="231" t="s">
        <v>176</v>
      </c>
    </row>
    <row r="444" spans="1:65" s="2" customFormat="1" ht="16.5" customHeight="1">
      <c r="A444" s="36"/>
      <c r="B444" s="37"/>
      <c r="C444" s="246" t="s">
        <v>924</v>
      </c>
      <c r="D444" s="246" t="s">
        <v>492</v>
      </c>
      <c r="E444" s="247" t="s">
        <v>925</v>
      </c>
      <c r="F444" s="248" t="s">
        <v>926</v>
      </c>
      <c r="G444" s="249" t="s">
        <v>566</v>
      </c>
      <c r="H444" s="250">
        <v>0.255</v>
      </c>
      <c r="I444" s="251"/>
      <c r="J444" s="252">
        <f>ROUND(I444*H444,2)</f>
        <v>0</v>
      </c>
      <c r="K444" s="248" t="s">
        <v>21</v>
      </c>
      <c r="L444" s="253"/>
      <c r="M444" s="254" t="s">
        <v>21</v>
      </c>
      <c r="N444" s="255" t="s">
        <v>48</v>
      </c>
      <c r="O444" s="66"/>
      <c r="P444" s="190">
        <f>O444*H444</f>
        <v>0</v>
      </c>
      <c r="Q444" s="190">
        <v>1</v>
      </c>
      <c r="R444" s="190">
        <f>Q444*H444</f>
        <v>0.255</v>
      </c>
      <c r="S444" s="190">
        <v>0</v>
      </c>
      <c r="T444" s="191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92" t="s">
        <v>899</v>
      </c>
      <c r="AT444" s="192" t="s">
        <v>492</v>
      </c>
      <c r="AU444" s="192" t="s">
        <v>87</v>
      </c>
      <c r="AY444" s="19" t="s">
        <v>176</v>
      </c>
      <c r="BE444" s="193">
        <f>IF(N444="základní",J444,0)</f>
        <v>0</v>
      </c>
      <c r="BF444" s="193">
        <f>IF(N444="snížená",J444,0)</f>
        <v>0</v>
      </c>
      <c r="BG444" s="193">
        <f>IF(N444="zákl. přenesená",J444,0)</f>
        <v>0</v>
      </c>
      <c r="BH444" s="193">
        <f>IF(N444="sníž. přenesená",J444,0)</f>
        <v>0</v>
      </c>
      <c r="BI444" s="193">
        <f>IF(N444="nulová",J444,0)</f>
        <v>0</v>
      </c>
      <c r="BJ444" s="19" t="s">
        <v>84</v>
      </c>
      <c r="BK444" s="193">
        <f>ROUND(I444*H444,2)</f>
        <v>0</v>
      </c>
      <c r="BL444" s="19" t="s">
        <v>899</v>
      </c>
      <c r="BM444" s="192" t="s">
        <v>927</v>
      </c>
    </row>
    <row r="445" spans="1:65" s="13" customFormat="1" ht="11.25">
      <c r="B445" s="199"/>
      <c r="C445" s="200"/>
      <c r="D445" s="201" t="s">
        <v>186</v>
      </c>
      <c r="E445" s="202" t="s">
        <v>21</v>
      </c>
      <c r="F445" s="203" t="s">
        <v>928</v>
      </c>
      <c r="G445" s="200"/>
      <c r="H445" s="202" t="s">
        <v>21</v>
      </c>
      <c r="I445" s="204"/>
      <c r="J445" s="200"/>
      <c r="K445" s="200"/>
      <c r="L445" s="205"/>
      <c r="M445" s="206"/>
      <c r="N445" s="207"/>
      <c r="O445" s="207"/>
      <c r="P445" s="207"/>
      <c r="Q445" s="207"/>
      <c r="R445" s="207"/>
      <c r="S445" s="207"/>
      <c r="T445" s="208"/>
      <c r="AT445" s="209" t="s">
        <v>186</v>
      </c>
      <c r="AU445" s="209" t="s">
        <v>87</v>
      </c>
      <c r="AV445" s="13" t="s">
        <v>84</v>
      </c>
      <c r="AW445" s="13" t="s">
        <v>38</v>
      </c>
      <c r="AX445" s="13" t="s">
        <v>77</v>
      </c>
      <c r="AY445" s="209" t="s">
        <v>176</v>
      </c>
    </row>
    <row r="446" spans="1:65" s="14" customFormat="1" ht="11.25">
      <c r="B446" s="210"/>
      <c r="C446" s="211"/>
      <c r="D446" s="201" t="s">
        <v>186</v>
      </c>
      <c r="E446" s="212" t="s">
        <v>21</v>
      </c>
      <c r="F446" s="213" t="s">
        <v>929</v>
      </c>
      <c r="G446" s="211"/>
      <c r="H446" s="214">
        <v>0.255</v>
      </c>
      <c r="I446" s="215"/>
      <c r="J446" s="211"/>
      <c r="K446" s="211"/>
      <c r="L446" s="216"/>
      <c r="M446" s="217"/>
      <c r="N446" s="218"/>
      <c r="O446" s="218"/>
      <c r="P446" s="218"/>
      <c r="Q446" s="218"/>
      <c r="R446" s="218"/>
      <c r="S446" s="218"/>
      <c r="T446" s="219"/>
      <c r="AT446" s="220" t="s">
        <v>186</v>
      </c>
      <c r="AU446" s="220" t="s">
        <v>87</v>
      </c>
      <c r="AV446" s="14" t="s">
        <v>87</v>
      </c>
      <c r="AW446" s="14" t="s">
        <v>38</v>
      </c>
      <c r="AX446" s="14" t="s">
        <v>77</v>
      </c>
      <c r="AY446" s="220" t="s">
        <v>176</v>
      </c>
    </row>
    <row r="447" spans="1:65" s="15" customFormat="1" ht="11.25">
      <c r="B447" s="221"/>
      <c r="C447" s="222"/>
      <c r="D447" s="201" t="s">
        <v>186</v>
      </c>
      <c r="E447" s="223" t="s">
        <v>21</v>
      </c>
      <c r="F447" s="224" t="s">
        <v>188</v>
      </c>
      <c r="G447" s="222"/>
      <c r="H447" s="225">
        <v>0.255</v>
      </c>
      <c r="I447" s="226"/>
      <c r="J447" s="222"/>
      <c r="K447" s="222"/>
      <c r="L447" s="227"/>
      <c r="M447" s="228"/>
      <c r="N447" s="229"/>
      <c r="O447" s="229"/>
      <c r="P447" s="229"/>
      <c r="Q447" s="229"/>
      <c r="R447" s="229"/>
      <c r="S447" s="229"/>
      <c r="T447" s="230"/>
      <c r="AT447" s="231" t="s">
        <v>186</v>
      </c>
      <c r="AU447" s="231" t="s">
        <v>87</v>
      </c>
      <c r="AV447" s="15" t="s">
        <v>182</v>
      </c>
      <c r="AW447" s="15" t="s">
        <v>38</v>
      </c>
      <c r="AX447" s="15" t="s">
        <v>84</v>
      </c>
      <c r="AY447" s="231" t="s">
        <v>176</v>
      </c>
    </row>
    <row r="448" spans="1:65" s="2" customFormat="1" ht="24.2" customHeight="1">
      <c r="A448" s="36"/>
      <c r="B448" s="37"/>
      <c r="C448" s="181" t="s">
        <v>930</v>
      </c>
      <c r="D448" s="181" t="s">
        <v>178</v>
      </c>
      <c r="E448" s="182" t="s">
        <v>931</v>
      </c>
      <c r="F448" s="183" t="s">
        <v>932</v>
      </c>
      <c r="G448" s="184" t="s">
        <v>566</v>
      </c>
      <c r="H448" s="185">
        <v>1.0369999999999999</v>
      </c>
      <c r="I448" s="186"/>
      <c r="J448" s="187">
        <f>ROUND(I448*H448,2)</f>
        <v>0</v>
      </c>
      <c r="K448" s="183" t="s">
        <v>181</v>
      </c>
      <c r="L448" s="41"/>
      <c r="M448" s="188" t="s">
        <v>21</v>
      </c>
      <c r="N448" s="189" t="s">
        <v>48</v>
      </c>
      <c r="O448" s="66"/>
      <c r="P448" s="190">
        <f>O448*H448</f>
        <v>0</v>
      </c>
      <c r="Q448" s="190">
        <v>0</v>
      </c>
      <c r="R448" s="190">
        <f>Q448*H448</f>
        <v>0</v>
      </c>
      <c r="S448" s="190">
        <v>0</v>
      </c>
      <c r="T448" s="191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92" t="s">
        <v>220</v>
      </c>
      <c r="AT448" s="192" t="s">
        <v>178</v>
      </c>
      <c r="AU448" s="192" t="s">
        <v>87</v>
      </c>
      <c r="AY448" s="19" t="s">
        <v>176</v>
      </c>
      <c r="BE448" s="193">
        <f>IF(N448="základní",J448,0)</f>
        <v>0</v>
      </c>
      <c r="BF448" s="193">
        <f>IF(N448="snížená",J448,0)</f>
        <v>0</v>
      </c>
      <c r="BG448" s="193">
        <f>IF(N448="zákl. přenesená",J448,0)</f>
        <v>0</v>
      </c>
      <c r="BH448" s="193">
        <f>IF(N448="sníž. přenesená",J448,0)</f>
        <v>0</v>
      </c>
      <c r="BI448" s="193">
        <f>IF(N448="nulová",J448,0)</f>
        <v>0</v>
      </c>
      <c r="BJ448" s="19" t="s">
        <v>84</v>
      </c>
      <c r="BK448" s="193">
        <f>ROUND(I448*H448,2)</f>
        <v>0</v>
      </c>
      <c r="BL448" s="19" t="s">
        <v>220</v>
      </c>
      <c r="BM448" s="192" t="s">
        <v>933</v>
      </c>
    </row>
    <row r="449" spans="1:47" s="2" customFormat="1" ht="11.25">
      <c r="A449" s="36"/>
      <c r="B449" s="37"/>
      <c r="C449" s="38"/>
      <c r="D449" s="194" t="s">
        <v>184</v>
      </c>
      <c r="E449" s="38"/>
      <c r="F449" s="195" t="s">
        <v>934</v>
      </c>
      <c r="G449" s="38"/>
      <c r="H449" s="38"/>
      <c r="I449" s="196"/>
      <c r="J449" s="38"/>
      <c r="K449" s="38"/>
      <c r="L449" s="41"/>
      <c r="M449" s="256"/>
      <c r="N449" s="257"/>
      <c r="O449" s="258"/>
      <c r="P449" s="258"/>
      <c r="Q449" s="258"/>
      <c r="R449" s="258"/>
      <c r="S449" s="258"/>
      <c r="T449" s="259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184</v>
      </c>
      <c r="AU449" s="19" t="s">
        <v>87</v>
      </c>
    </row>
    <row r="450" spans="1:47" s="2" customFormat="1" ht="6.95" customHeight="1">
      <c r="A450" s="36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41"/>
      <c r="M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</row>
  </sheetData>
  <sheetProtection algorithmName="SHA-512" hashValue="JRD5H02o7oS62etaI5lXkdJB3kJMyO/7F92N1nu8VTZ9Q/0IBfolUXrb+AetE2hMdgxAKhuAK+yNjrJiQyNxnQ==" saltValue="pDJQH4vW+LNGycuE91x4ajMg8YwTpx4rWgkxItvgLS0NH2faWXuLazTM5MSd/68hMGdc4p/M28rMY54bplP+nA==" spinCount="100000" sheet="1" objects="1" scenarios="1" formatColumns="0" formatRows="0" autoFilter="0"/>
  <autoFilter ref="C96:K449" xr:uid="{00000000-0009-0000-0000-000004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400-000000000000}"/>
    <hyperlink ref="F107" r:id="rId2" xr:uid="{00000000-0004-0000-0400-000001000000}"/>
    <hyperlink ref="F112" r:id="rId3" xr:uid="{00000000-0004-0000-0400-000002000000}"/>
    <hyperlink ref="F117" r:id="rId4" xr:uid="{00000000-0004-0000-0400-000003000000}"/>
    <hyperlink ref="F147" r:id="rId5" xr:uid="{00000000-0004-0000-0400-000004000000}"/>
    <hyperlink ref="F152" r:id="rId6" xr:uid="{00000000-0004-0000-0400-000005000000}"/>
    <hyperlink ref="F157" r:id="rId7" xr:uid="{00000000-0004-0000-0400-000006000000}"/>
    <hyperlink ref="F162" r:id="rId8" xr:uid="{00000000-0004-0000-0400-000007000000}"/>
    <hyperlink ref="F197" r:id="rId9" xr:uid="{00000000-0004-0000-0400-000008000000}"/>
    <hyperlink ref="F202" r:id="rId10" xr:uid="{00000000-0004-0000-0400-000009000000}"/>
    <hyperlink ref="F211" r:id="rId11" xr:uid="{00000000-0004-0000-0400-00000A000000}"/>
    <hyperlink ref="F217" r:id="rId12" xr:uid="{00000000-0004-0000-0400-00000B000000}"/>
    <hyperlink ref="F233" r:id="rId13" xr:uid="{00000000-0004-0000-0400-00000C000000}"/>
    <hyperlink ref="F252" r:id="rId14" xr:uid="{00000000-0004-0000-0400-00000D000000}"/>
    <hyperlink ref="F257" r:id="rId15" xr:uid="{00000000-0004-0000-0400-00000E000000}"/>
    <hyperlink ref="F262" r:id="rId16" xr:uid="{00000000-0004-0000-0400-00000F000000}"/>
    <hyperlink ref="F268" r:id="rId17" xr:uid="{00000000-0004-0000-0400-000010000000}"/>
    <hyperlink ref="F277" r:id="rId18" xr:uid="{00000000-0004-0000-0400-000011000000}"/>
    <hyperlink ref="F282" r:id="rId19" xr:uid="{00000000-0004-0000-0400-000012000000}"/>
    <hyperlink ref="F306" r:id="rId20" xr:uid="{00000000-0004-0000-0400-000013000000}"/>
    <hyperlink ref="F311" r:id="rId21" xr:uid="{00000000-0004-0000-0400-000014000000}"/>
    <hyperlink ref="F320" r:id="rId22" xr:uid="{00000000-0004-0000-0400-000015000000}"/>
    <hyperlink ref="F330" r:id="rId23" xr:uid="{00000000-0004-0000-0400-000016000000}"/>
    <hyperlink ref="F339" r:id="rId24" xr:uid="{00000000-0004-0000-0400-000017000000}"/>
    <hyperlink ref="F362" r:id="rId25" xr:uid="{00000000-0004-0000-0400-000018000000}"/>
    <hyperlink ref="F382" r:id="rId26" xr:uid="{00000000-0004-0000-0400-000019000000}"/>
    <hyperlink ref="F390" r:id="rId27" xr:uid="{00000000-0004-0000-0400-00001A000000}"/>
    <hyperlink ref="F395" r:id="rId28" xr:uid="{00000000-0004-0000-0400-00001B000000}"/>
    <hyperlink ref="F449" r:id="rId29" xr:uid="{00000000-0004-0000-0400-00001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16"/>
  <sheetViews>
    <sheetView showGridLines="0" workbookViewId="0">
      <selection activeCell="E11" sqref="E11:H1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109</v>
      </c>
      <c r="AZ2" s="110" t="s">
        <v>935</v>
      </c>
      <c r="BA2" s="110" t="s">
        <v>936</v>
      </c>
      <c r="BB2" s="110" t="s">
        <v>131</v>
      </c>
      <c r="BC2" s="110" t="s">
        <v>937</v>
      </c>
      <c r="BD2" s="110" t="s">
        <v>87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  <c r="AZ3" s="110" t="s">
        <v>133</v>
      </c>
      <c r="BA3" s="110" t="s">
        <v>134</v>
      </c>
      <c r="BB3" s="110" t="s">
        <v>131</v>
      </c>
      <c r="BC3" s="110" t="s">
        <v>938</v>
      </c>
      <c r="BD3" s="110" t="s">
        <v>87</v>
      </c>
    </row>
    <row r="4" spans="1:56" s="1" customFormat="1" ht="24.95" customHeight="1">
      <c r="B4" s="22"/>
      <c r="D4" s="113" t="s">
        <v>136</v>
      </c>
      <c r="L4" s="22"/>
      <c r="M4" s="114" t="s">
        <v>10</v>
      </c>
      <c r="AT4" s="19" t="s">
        <v>4</v>
      </c>
      <c r="AZ4" s="110" t="s">
        <v>137</v>
      </c>
      <c r="BA4" s="110" t="s">
        <v>138</v>
      </c>
      <c r="BB4" s="110" t="s">
        <v>131</v>
      </c>
      <c r="BC4" s="110" t="s">
        <v>939</v>
      </c>
      <c r="BD4" s="110" t="s">
        <v>87</v>
      </c>
    </row>
    <row r="5" spans="1:56" s="1" customFormat="1" ht="6.95" customHeight="1">
      <c r="B5" s="22"/>
      <c r="L5" s="22"/>
      <c r="AZ5" s="110" t="s">
        <v>140</v>
      </c>
      <c r="BA5" s="110" t="s">
        <v>141</v>
      </c>
      <c r="BB5" s="110" t="s">
        <v>142</v>
      </c>
      <c r="BC5" s="110" t="s">
        <v>940</v>
      </c>
      <c r="BD5" s="110" t="s">
        <v>87</v>
      </c>
    </row>
    <row r="6" spans="1:56" s="1" customFormat="1" ht="12" customHeight="1">
      <c r="B6" s="22"/>
      <c r="D6" s="115" t="s">
        <v>16</v>
      </c>
      <c r="L6" s="22"/>
      <c r="AZ6" s="110" t="s">
        <v>144</v>
      </c>
      <c r="BA6" s="110" t="s">
        <v>145</v>
      </c>
      <c r="BB6" s="110" t="s">
        <v>142</v>
      </c>
      <c r="BC6" s="110" t="s">
        <v>941</v>
      </c>
      <c r="BD6" s="110" t="s">
        <v>87</v>
      </c>
    </row>
    <row r="7" spans="1:56" s="1" customFormat="1" ht="16.5" customHeight="1">
      <c r="B7" s="22"/>
      <c r="E7" s="406" t="str">
        <f>'Rekapitulace stavby'!K6</f>
        <v>Výstavba vodních nádrží MVN3 a MVN4 v k. ú. Bedřichov u Horní Stropnice</v>
      </c>
      <c r="F7" s="407"/>
      <c r="G7" s="407"/>
      <c r="H7" s="407"/>
      <c r="L7" s="22"/>
      <c r="AZ7" s="110" t="s">
        <v>147</v>
      </c>
      <c r="BA7" s="110" t="s">
        <v>148</v>
      </c>
      <c r="BB7" s="110" t="s">
        <v>142</v>
      </c>
      <c r="BC7" s="110" t="s">
        <v>942</v>
      </c>
      <c r="BD7" s="110" t="s">
        <v>87</v>
      </c>
    </row>
    <row r="8" spans="1:56" s="1" customFormat="1" ht="12" customHeight="1">
      <c r="B8" s="22"/>
      <c r="D8" s="115" t="s">
        <v>150</v>
      </c>
      <c r="L8" s="22"/>
      <c r="AZ8" s="110" t="s">
        <v>943</v>
      </c>
      <c r="BA8" s="110" t="s">
        <v>944</v>
      </c>
      <c r="BB8" s="110" t="s">
        <v>142</v>
      </c>
      <c r="BC8" s="110" t="s">
        <v>87</v>
      </c>
      <c r="BD8" s="110" t="s">
        <v>87</v>
      </c>
    </row>
    <row r="9" spans="1:56" s="2" customFormat="1" ht="16.5" customHeight="1">
      <c r="A9" s="36"/>
      <c r="B9" s="41"/>
      <c r="C9" s="36"/>
      <c r="D9" s="36"/>
      <c r="E9" s="406" t="s">
        <v>945</v>
      </c>
      <c r="F9" s="408"/>
      <c r="G9" s="408"/>
      <c r="H9" s="408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5" t="s">
        <v>152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09" t="s">
        <v>946</v>
      </c>
      <c r="F11" s="408"/>
      <c r="G11" s="408"/>
      <c r="H11" s="408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86</v>
      </c>
      <c r="G13" s="36"/>
      <c r="H13" s="36"/>
      <c r="I13" s="115" t="s">
        <v>20</v>
      </c>
      <c r="J13" s="105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5" t="s">
        <v>22</v>
      </c>
      <c r="E14" s="36"/>
      <c r="F14" s="105" t="s">
        <v>23</v>
      </c>
      <c r="G14" s="36"/>
      <c r="H14" s="36"/>
      <c r="I14" s="115" t="s">
        <v>24</v>
      </c>
      <c r="J14" s="117" t="str">
        <f>'Rekapitulace stavby'!AN8</f>
        <v>6. 4. 2021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5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29</v>
      </c>
      <c r="F17" s="36"/>
      <c r="G17" s="36"/>
      <c r="H17" s="36"/>
      <c r="I17" s="115" t="s">
        <v>30</v>
      </c>
      <c r="J17" s="105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5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36</v>
      </c>
      <c r="F23" s="36"/>
      <c r="G23" s="36"/>
      <c r="H23" s="36"/>
      <c r="I23" s="115" t="s">
        <v>30</v>
      </c>
      <c r="J23" s="105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30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41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2" t="s">
        <v>21</v>
      </c>
      <c r="F29" s="412"/>
      <c r="G29" s="412"/>
      <c r="H29" s="41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43</v>
      </c>
      <c r="E32" s="36"/>
      <c r="F32" s="36"/>
      <c r="G32" s="36"/>
      <c r="H32" s="36"/>
      <c r="I32" s="36"/>
      <c r="J32" s="123">
        <f>ROUND(J87,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45</v>
      </c>
      <c r="G34" s="36"/>
      <c r="H34" s="36"/>
      <c r="I34" s="124" t="s">
        <v>44</v>
      </c>
      <c r="J34" s="124" t="s">
        <v>46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47</v>
      </c>
      <c r="E35" s="115" t="s">
        <v>48</v>
      </c>
      <c r="F35" s="126">
        <f>ROUND((SUM(BE87:BE215)),  2)</f>
        <v>0</v>
      </c>
      <c r="G35" s="36"/>
      <c r="H35" s="36"/>
      <c r="I35" s="127">
        <v>0.21</v>
      </c>
      <c r="J35" s="126">
        <f>ROUND(((SUM(BE87:BE215))*I35),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49</v>
      </c>
      <c r="F36" s="126">
        <f>ROUND((SUM(BF87:BF215)),  2)</f>
        <v>0</v>
      </c>
      <c r="G36" s="36"/>
      <c r="H36" s="36"/>
      <c r="I36" s="127">
        <v>0.15</v>
      </c>
      <c r="J36" s="126">
        <f>ROUND(((SUM(BF87:BF215))*I36),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50</v>
      </c>
      <c r="F37" s="126">
        <f>ROUND((SUM(BG87:BG215)),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51</v>
      </c>
      <c r="F38" s="126">
        <f>ROUND((SUM(BH87:BH215)),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52</v>
      </c>
      <c r="F39" s="126">
        <f>ROUND((SUM(BI87:BI215)),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53</v>
      </c>
      <c r="E41" s="130"/>
      <c r="F41" s="130"/>
      <c r="G41" s="131" t="s">
        <v>54</v>
      </c>
      <c r="H41" s="132" t="s">
        <v>55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155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Výstavba vodních nádrží MVN3 a MVN4 v k. ú. Bedřichov u Horní Stropnice</v>
      </c>
      <c r="F50" s="414"/>
      <c r="G50" s="414"/>
      <c r="H50" s="414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945</v>
      </c>
      <c r="F52" s="415"/>
      <c r="G52" s="415"/>
      <c r="H52" s="41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152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7" t="str">
        <f>E11</f>
        <v>SO 20.0 - KÁCENÍ STROMŮ A MÝCENÍ NÁLETOVÝCH DŘEVIN</v>
      </c>
      <c r="F54" s="415"/>
      <c r="G54" s="415"/>
      <c r="H54" s="415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ppč. 634, 707</v>
      </c>
      <c r="G56" s="38"/>
      <c r="H56" s="38"/>
      <c r="I56" s="31" t="s">
        <v>24</v>
      </c>
      <c r="J56" s="61" t="str">
        <f>IF(J14="","",J14)</f>
        <v>6. 4. 2021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>SPÚ, KPÚ pro Jihočeský kraj</v>
      </c>
      <c r="G58" s="38"/>
      <c r="H58" s="38"/>
      <c r="I58" s="31" t="s">
        <v>34</v>
      </c>
      <c r="J58" s="34" t="str">
        <f>E23</f>
        <v>VODOPLAN s.r.o.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156</v>
      </c>
      <c r="D61" s="140"/>
      <c r="E61" s="140"/>
      <c r="F61" s="140"/>
      <c r="G61" s="140"/>
      <c r="H61" s="140"/>
      <c r="I61" s="140"/>
      <c r="J61" s="141" t="s">
        <v>157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75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158</v>
      </c>
    </row>
    <row r="64" spans="1:47" s="9" customFormat="1" ht="24.95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J88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160</v>
      </c>
      <c r="E65" s="151"/>
      <c r="F65" s="151"/>
      <c r="G65" s="151"/>
      <c r="H65" s="151"/>
      <c r="I65" s="151"/>
      <c r="J65" s="152">
        <f>J89</f>
        <v>0</v>
      </c>
      <c r="K65" s="99"/>
      <c r="L65" s="153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161</v>
      </c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413" t="str">
        <f>E7</f>
        <v>Výstavba vodních nádrží MVN3 a MVN4 v k. ú. Bedřichov u Horní Stropnice</v>
      </c>
      <c r="F75" s="414"/>
      <c r="G75" s="414"/>
      <c r="H75" s="414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150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413" t="s">
        <v>945</v>
      </c>
      <c r="F77" s="415"/>
      <c r="G77" s="415"/>
      <c r="H77" s="415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152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67" t="str">
        <f>E11</f>
        <v>SO 20.0 - KÁCENÍ STROMŮ A MÝCENÍ NÁLETOVÝCH DŘEVIN</v>
      </c>
      <c r="F79" s="415"/>
      <c r="G79" s="415"/>
      <c r="H79" s="415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22</v>
      </c>
      <c r="D81" s="38"/>
      <c r="E81" s="38"/>
      <c r="F81" s="29" t="str">
        <f>F14</f>
        <v>ppč. 634, 707</v>
      </c>
      <c r="G81" s="38"/>
      <c r="H81" s="38"/>
      <c r="I81" s="31" t="s">
        <v>24</v>
      </c>
      <c r="J81" s="61" t="str">
        <f>IF(J14="","",J14)</f>
        <v>6. 4. 2021</v>
      </c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26</v>
      </c>
      <c r="D83" s="38"/>
      <c r="E83" s="38"/>
      <c r="F83" s="29" t="str">
        <f>E17</f>
        <v>SPÚ, KPÚ pro Jihočeský kraj</v>
      </c>
      <c r="G83" s="38"/>
      <c r="H83" s="38"/>
      <c r="I83" s="31" t="s">
        <v>34</v>
      </c>
      <c r="J83" s="34" t="str">
        <f>E23</f>
        <v>VODOPLAN s.r.o.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32</v>
      </c>
      <c r="D84" s="38"/>
      <c r="E84" s="38"/>
      <c r="F84" s="29" t="str">
        <f>IF(E20="","",E20)</f>
        <v>Vyplň údaj</v>
      </c>
      <c r="G84" s="38"/>
      <c r="H84" s="38"/>
      <c r="I84" s="31" t="s">
        <v>39</v>
      </c>
      <c r="J84" s="34" t="str">
        <f>E26</f>
        <v xml:space="preserve"> 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4"/>
      <c r="B86" s="155"/>
      <c r="C86" s="156" t="s">
        <v>162</v>
      </c>
      <c r="D86" s="157" t="s">
        <v>62</v>
      </c>
      <c r="E86" s="157" t="s">
        <v>58</v>
      </c>
      <c r="F86" s="157" t="s">
        <v>59</v>
      </c>
      <c r="G86" s="157" t="s">
        <v>163</v>
      </c>
      <c r="H86" s="157" t="s">
        <v>164</v>
      </c>
      <c r="I86" s="157" t="s">
        <v>165</v>
      </c>
      <c r="J86" s="157" t="s">
        <v>157</v>
      </c>
      <c r="K86" s="158" t="s">
        <v>166</v>
      </c>
      <c r="L86" s="159"/>
      <c r="M86" s="70" t="s">
        <v>21</v>
      </c>
      <c r="N86" s="71" t="s">
        <v>47</v>
      </c>
      <c r="O86" s="71" t="s">
        <v>167</v>
      </c>
      <c r="P86" s="71" t="s">
        <v>168</v>
      </c>
      <c r="Q86" s="71" t="s">
        <v>169</v>
      </c>
      <c r="R86" s="71" t="s">
        <v>170</v>
      </c>
      <c r="S86" s="71" t="s">
        <v>171</v>
      </c>
      <c r="T86" s="72" t="s">
        <v>172</v>
      </c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</row>
    <row r="87" spans="1:65" s="2" customFormat="1" ht="22.9" customHeight="1">
      <c r="A87" s="36"/>
      <c r="B87" s="37"/>
      <c r="C87" s="77" t="s">
        <v>173</v>
      </c>
      <c r="D87" s="38"/>
      <c r="E87" s="38"/>
      <c r="F87" s="38"/>
      <c r="G87" s="38"/>
      <c r="H87" s="38"/>
      <c r="I87" s="38"/>
      <c r="J87" s="160">
        <f>BK87</f>
        <v>0</v>
      </c>
      <c r="K87" s="38"/>
      <c r="L87" s="41"/>
      <c r="M87" s="73"/>
      <c r="N87" s="161"/>
      <c r="O87" s="74"/>
      <c r="P87" s="162">
        <f>P88</f>
        <v>0</v>
      </c>
      <c r="Q87" s="74"/>
      <c r="R87" s="162">
        <f>R88</f>
        <v>0</v>
      </c>
      <c r="S87" s="74"/>
      <c r="T87" s="163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76</v>
      </c>
      <c r="AU87" s="19" t="s">
        <v>158</v>
      </c>
      <c r="BK87" s="164">
        <f>BK88</f>
        <v>0</v>
      </c>
    </row>
    <row r="88" spans="1:65" s="12" customFormat="1" ht="25.9" customHeight="1">
      <c r="B88" s="165"/>
      <c r="C88" s="166"/>
      <c r="D88" s="167" t="s">
        <v>76</v>
      </c>
      <c r="E88" s="168" t="s">
        <v>174</v>
      </c>
      <c r="F88" s="168" t="s">
        <v>175</v>
      </c>
      <c r="G88" s="166"/>
      <c r="H88" s="166"/>
      <c r="I88" s="169"/>
      <c r="J88" s="170">
        <f>BK88</f>
        <v>0</v>
      </c>
      <c r="K88" s="166"/>
      <c r="L88" s="171"/>
      <c r="M88" s="172"/>
      <c r="N88" s="173"/>
      <c r="O88" s="173"/>
      <c r="P88" s="174">
        <f>P89</f>
        <v>0</v>
      </c>
      <c r="Q88" s="173"/>
      <c r="R88" s="174">
        <f>R89</f>
        <v>0</v>
      </c>
      <c r="S88" s="173"/>
      <c r="T88" s="175">
        <f>T89</f>
        <v>0</v>
      </c>
      <c r="AR88" s="176" t="s">
        <v>84</v>
      </c>
      <c r="AT88" s="177" t="s">
        <v>76</v>
      </c>
      <c r="AU88" s="177" t="s">
        <v>77</v>
      </c>
      <c r="AY88" s="176" t="s">
        <v>176</v>
      </c>
      <c r="BK88" s="178">
        <f>BK89</f>
        <v>0</v>
      </c>
    </row>
    <row r="89" spans="1:65" s="12" customFormat="1" ht="22.9" customHeight="1">
      <c r="B89" s="165"/>
      <c r="C89" s="166"/>
      <c r="D89" s="167" t="s">
        <v>76</v>
      </c>
      <c r="E89" s="179" t="s">
        <v>84</v>
      </c>
      <c r="F89" s="179" t="s">
        <v>177</v>
      </c>
      <c r="G89" s="166"/>
      <c r="H89" s="166"/>
      <c r="I89" s="169"/>
      <c r="J89" s="180">
        <f>BK89</f>
        <v>0</v>
      </c>
      <c r="K89" s="166"/>
      <c r="L89" s="171"/>
      <c r="M89" s="172"/>
      <c r="N89" s="173"/>
      <c r="O89" s="173"/>
      <c r="P89" s="174">
        <f>SUM(P90:P215)</f>
        <v>0</v>
      </c>
      <c r="Q89" s="173"/>
      <c r="R89" s="174">
        <f>SUM(R90:R215)</f>
        <v>0</v>
      </c>
      <c r="S89" s="173"/>
      <c r="T89" s="175">
        <f>SUM(T90:T215)</f>
        <v>0</v>
      </c>
      <c r="AR89" s="176" t="s">
        <v>84</v>
      </c>
      <c r="AT89" s="177" t="s">
        <v>76</v>
      </c>
      <c r="AU89" s="177" t="s">
        <v>84</v>
      </c>
      <c r="AY89" s="176" t="s">
        <v>176</v>
      </c>
      <c r="BK89" s="178">
        <f>SUM(BK90:BK215)</f>
        <v>0</v>
      </c>
    </row>
    <row r="90" spans="1:65" s="2" customFormat="1" ht="24.2" customHeight="1">
      <c r="A90" s="36"/>
      <c r="B90" s="37"/>
      <c r="C90" s="181" t="s">
        <v>84</v>
      </c>
      <c r="D90" s="181" t="s">
        <v>178</v>
      </c>
      <c r="E90" s="182" t="s">
        <v>179</v>
      </c>
      <c r="F90" s="183" t="s">
        <v>180</v>
      </c>
      <c r="G90" s="184" t="s">
        <v>131</v>
      </c>
      <c r="H90" s="185">
        <v>2300</v>
      </c>
      <c r="I90" s="186"/>
      <c r="J90" s="187">
        <f>ROUND(I90*H90,2)</f>
        <v>0</v>
      </c>
      <c r="K90" s="183" t="s">
        <v>181</v>
      </c>
      <c r="L90" s="41"/>
      <c r="M90" s="188" t="s">
        <v>21</v>
      </c>
      <c r="N90" s="189" t="s">
        <v>48</v>
      </c>
      <c r="O90" s="66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182</v>
      </c>
      <c r="AT90" s="192" t="s">
        <v>178</v>
      </c>
      <c r="AU90" s="192" t="s">
        <v>87</v>
      </c>
      <c r="AY90" s="19" t="s">
        <v>176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9" t="s">
        <v>84</v>
      </c>
      <c r="BK90" s="193">
        <f>ROUND(I90*H90,2)</f>
        <v>0</v>
      </c>
      <c r="BL90" s="19" t="s">
        <v>182</v>
      </c>
      <c r="BM90" s="192" t="s">
        <v>947</v>
      </c>
    </row>
    <row r="91" spans="1:65" s="2" customFormat="1" ht="11.25">
      <c r="A91" s="36"/>
      <c r="B91" s="37"/>
      <c r="C91" s="38"/>
      <c r="D91" s="194" t="s">
        <v>184</v>
      </c>
      <c r="E91" s="38"/>
      <c r="F91" s="195" t="s">
        <v>185</v>
      </c>
      <c r="G91" s="38"/>
      <c r="H91" s="38"/>
      <c r="I91" s="196"/>
      <c r="J91" s="38"/>
      <c r="K91" s="38"/>
      <c r="L91" s="41"/>
      <c r="M91" s="197"/>
      <c r="N91" s="198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184</v>
      </c>
      <c r="AU91" s="19" t="s">
        <v>87</v>
      </c>
    </row>
    <row r="92" spans="1:65" s="13" customFormat="1" ht="11.25">
      <c r="B92" s="199"/>
      <c r="C92" s="200"/>
      <c r="D92" s="201" t="s">
        <v>186</v>
      </c>
      <c r="E92" s="202" t="s">
        <v>21</v>
      </c>
      <c r="F92" s="203" t="s">
        <v>187</v>
      </c>
      <c r="G92" s="200"/>
      <c r="H92" s="202" t="s">
        <v>21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186</v>
      </c>
      <c r="AU92" s="209" t="s">
        <v>87</v>
      </c>
      <c r="AV92" s="13" t="s">
        <v>84</v>
      </c>
      <c r="AW92" s="13" t="s">
        <v>38</v>
      </c>
      <c r="AX92" s="13" t="s">
        <v>77</v>
      </c>
      <c r="AY92" s="209" t="s">
        <v>176</v>
      </c>
    </row>
    <row r="93" spans="1:65" s="14" customFormat="1" ht="11.25">
      <c r="B93" s="210"/>
      <c r="C93" s="211"/>
      <c r="D93" s="201" t="s">
        <v>186</v>
      </c>
      <c r="E93" s="212" t="s">
        <v>21</v>
      </c>
      <c r="F93" s="213" t="s">
        <v>133</v>
      </c>
      <c r="G93" s="211"/>
      <c r="H93" s="214">
        <v>1300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186</v>
      </c>
      <c r="AU93" s="220" t="s">
        <v>87</v>
      </c>
      <c r="AV93" s="14" t="s">
        <v>87</v>
      </c>
      <c r="AW93" s="14" t="s">
        <v>38</v>
      </c>
      <c r="AX93" s="14" t="s">
        <v>77</v>
      </c>
      <c r="AY93" s="220" t="s">
        <v>176</v>
      </c>
    </row>
    <row r="94" spans="1:65" s="14" customFormat="1" ht="11.25">
      <c r="B94" s="210"/>
      <c r="C94" s="211"/>
      <c r="D94" s="201" t="s">
        <v>186</v>
      </c>
      <c r="E94" s="212" t="s">
        <v>21</v>
      </c>
      <c r="F94" s="213" t="s">
        <v>137</v>
      </c>
      <c r="G94" s="211"/>
      <c r="H94" s="214">
        <v>1000</v>
      </c>
      <c r="I94" s="215"/>
      <c r="J94" s="211"/>
      <c r="K94" s="211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186</v>
      </c>
      <c r="AU94" s="220" t="s">
        <v>87</v>
      </c>
      <c r="AV94" s="14" t="s">
        <v>87</v>
      </c>
      <c r="AW94" s="14" t="s">
        <v>38</v>
      </c>
      <c r="AX94" s="14" t="s">
        <v>77</v>
      </c>
      <c r="AY94" s="220" t="s">
        <v>176</v>
      </c>
    </row>
    <row r="95" spans="1:65" s="15" customFormat="1" ht="11.25">
      <c r="B95" s="221"/>
      <c r="C95" s="222"/>
      <c r="D95" s="201" t="s">
        <v>186</v>
      </c>
      <c r="E95" s="223" t="s">
        <v>935</v>
      </c>
      <c r="F95" s="224" t="s">
        <v>188</v>
      </c>
      <c r="G95" s="222"/>
      <c r="H95" s="225">
        <v>2300</v>
      </c>
      <c r="I95" s="226"/>
      <c r="J95" s="222"/>
      <c r="K95" s="222"/>
      <c r="L95" s="227"/>
      <c r="M95" s="228"/>
      <c r="N95" s="229"/>
      <c r="O95" s="229"/>
      <c r="P95" s="229"/>
      <c r="Q95" s="229"/>
      <c r="R95" s="229"/>
      <c r="S95" s="229"/>
      <c r="T95" s="230"/>
      <c r="AT95" s="231" t="s">
        <v>186</v>
      </c>
      <c r="AU95" s="231" t="s">
        <v>87</v>
      </c>
      <c r="AV95" s="15" t="s">
        <v>182</v>
      </c>
      <c r="AW95" s="15" t="s">
        <v>38</v>
      </c>
      <c r="AX95" s="15" t="s">
        <v>84</v>
      </c>
      <c r="AY95" s="231" t="s">
        <v>176</v>
      </c>
    </row>
    <row r="96" spans="1:65" s="14" customFormat="1" ht="11.25">
      <c r="B96" s="210"/>
      <c r="C96" s="211"/>
      <c r="D96" s="201" t="s">
        <v>186</v>
      </c>
      <c r="E96" s="212" t="s">
        <v>133</v>
      </c>
      <c r="F96" s="213" t="s">
        <v>948</v>
      </c>
      <c r="G96" s="211"/>
      <c r="H96" s="214">
        <v>1300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186</v>
      </c>
      <c r="AU96" s="220" t="s">
        <v>87</v>
      </c>
      <c r="AV96" s="14" t="s">
        <v>87</v>
      </c>
      <c r="AW96" s="14" t="s">
        <v>38</v>
      </c>
      <c r="AX96" s="14" t="s">
        <v>77</v>
      </c>
      <c r="AY96" s="220" t="s">
        <v>176</v>
      </c>
    </row>
    <row r="97" spans="1:65" s="14" customFormat="1" ht="11.25">
      <c r="B97" s="210"/>
      <c r="C97" s="211"/>
      <c r="D97" s="201" t="s">
        <v>186</v>
      </c>
      <c r="E97" s="212" t="s">
        <v>137</v>
      </c>
      <c r="F97" s="213" t="s">
        <v>949</v>
      </c>
      <c r="G97" s="211"/>
      <c r="H97" s="214">
        <v>1000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186</v>
      </c>
      <c r="AU97" s="220" t="s">
        <v>87</v>
      </c>
      <c r="AV97" s="14" t="s">
        <v>87</v>
      </c>
      <c r="AW97" s="14" t="s">
        <v>38</v>
      </c>
      <c r="AX97" s="14" t="s">
        <v>77</v>
      </c>
      <c r="AY97" s="220" t="s">
        <v>176</v>
      </c>
    </row>
    <row r="98" spans="1:65" s="2" customFormat="1" ht="16.5" customHeight="1">
      <c r="A98" s="36"/>
      <c r="B98" s="37"/>
      <c r="C98" s="181" t="s">
        <v>87</v>
      </c>
      <c r="D98" s="181" t="s">
        <v>178</v>
      </c>
      <c r="E98" s="182" t="s">
        <v>191</v>
      </c>
      <c r="F98" s="183" t="s">
        <v>192</v>
      </c>
      <c r="G98" s="184" t="s">
        <v>142</v>
      </c>
      <c r="H98" s="185">
        <v>1222</v>
      </c>
      <c r="I98" s="186"/>
      <c r="J98" s="187">
        <f>ROUND(I98*H98,2)</f>
        <v>0</v>
      </c>
      <c r="K98" s="183" t="s">
        <v>21</v>
      </c>
      <c r="L98" s="41"/>
      <c r="M98" s="188" t="s">
        <v>21</v>
      </c>
      <c r="N98" s="189" t="s">
        <v>48</v>
      </c>
      <c r="O98" s="66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182</v>
      </c>
      <c r="AT98" s="192" t="s">
        <v>178</v>
      </c>
      <c r="AU98" s="192" t="s">
        <v>87</v>
      </c>
      <c r="AY98" s="19" t="s">
        <v>176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9" t="s">
        <v>84</v>
      </c>
      <c r="BK98" s="193">
        <f>ROUND(I98*H98,2)</f>
        <v>0</v>
      </c>
      <c r="BL98" s="19" t="s">
        <v>182</v>
      </c>
      <c r="BM98" s="192" t="s">
        <v>950</v>
      </c>
    </row>
    <row r="99" spans="1:65" s="13" customFormat="1" ht="11.25">
      <c r="B99" s="199"/>
      <c r="C99" s="200"/>
      <c r="D99" s="201" t="s">
        <v>186</v>
      </c>
      <c r="E99" s="202" t="s">
        <v>21</v>
      </c>
      <c r="F99" s="203" t="s">
        <v>194</v>
      </c>
      <c r="G99" s="200"/>
      <c r="H99" s="202" t="s">
        <v>21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186</v>
      </c>
      <c r="AU99" s="209" t="s">
        <v>87</v>
      </c>
      <c r="AV99" s="13" t="s">
        <v>84</v>
      </c>
      <c r="AW99" s="13" t="s">
        <v>38</v>
      </c>
      <c r="AX99" s="13" t="s">
        <v>77</v>
      </c>
      <c r="AY99" s="209" t="s">
        <v>176</v>
      </c>
    </row>
    <row r="100" spans="1:65" s="14" customFormat="1" ht="11.25">
      <c r="B100" s="210"/>
      <c r="C100" s="211"/>
      <c r="D100" s="201" t="s">
        <v>186</v>
      </c>
      <c r="E100" s="212" t="s">
        <v>21</v>
      </c>
      <c r="F100" s="213" t="s">
        <v>140</v>
      </c>
      <c r="G100" s="211"/>
      <c r="H100" s="214">
        <v>1222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186</v>
      </c>
      <c r="AU100" s="220" t="s">
        <v>87</v>
      </c>
      <c r="AV100" s="14" t="s">
        <v>87</v>
      </c>
      <c r="AW100" s="14" t="s">
        <v>38</v>
      </c>
      <c r="AX100" s="14" t="s">
        <v>77</v>
      </c>
      <c r="AY100" s="220" t="s">
        <v>176</v>
      </c>
    </row>
    <row r="101" spans="1:65" s="15" customFormat="1" ht="11.25">
      <c r="B101" s="221"/>
      <c r="C101" s="222"/>
      <c r="D101" s="201" t="s">
        <v>186</v>
      </c>
      <c r="E101" s="223" t="s">
        <v>21</v>
      </c>
      <c r="F101" s="224" t="s">
        <v>188</v>
      </c>
      <c r="G101" s="222"/>
      <c r="H101" s="225">
        <v>1222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186</v>
      </c>
      <c r="AU101" s="231" t="s">
        <v>87</v>
      </c>
      <c r="AV101" s="15" t="s">
        <v>182</v>
      </c>
      <c r="AW101" s="15" t="s">
        <v>38</v>
      </c>
      <c r="AX101" s="15" t="s">
        <v>84</v>
      </c>
      <c r="AY101" s="231" t="s">
        <v>176</v>
      </c>
    </row>
    <row r="102" spans="1:65" s="2" customFormat="1" ht="16.5" customHeight="1">
      <c r="A102" s="36"/>
      <c r="B102" s="37"/>
      <c r="C102" s="181" t="s">
        <v>195</v>
      </c>
      <c r="D102" s="181" t="s">
        <v>178</v>
      </c>
      <c r="E102" s="182" t="s">
        <v>196</v>
      </c>
      <c r="F102" s="183" t="s">
        <v>197</v>
      </c>
      <c r="G102" s="184" t="s">
        <v>142</v>
      </c>
      <c r="H102" s="185">
        <v>77</v>
      </c>
      <c r="I102" s="186"/>
      <c r="J102" s="187">
        <f>ROUND(I102*H102,2)</f>
        <v>0</v>
      </c>
      <c r="K102" s="183" t="s">
        <v>21</v>
      </c>
      <c r="L102" s="41"/>
      <c r="M102" s="188" t="s">
        <v>21</v>
      </c>
      <c r="N102" s="189" t="s">
        <v>48</v>
      </c>
      <c r="O102" s="66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182</v>
      </c>
      <c r="AT102" s="192" t="s">
        <v>178</v>
      </c>
      <c r="AU102" s="192" t="s">
        <v>87</v>
      </c>
      <c r="AY102" s="19" t="s">
        <v>176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9" t="s">
        <v>84</v>
      </c>
      <c r="BK102" s="193">
        <f>ROUND(I102*H102,2)</f>
        <v>0</v>
      </c>
      <c r="BL102" s="19" t="s">
        <v>182</v>
      </c>
      <c r="BM102" s="192" t="s">
        <v>951</v>
      </c>
    </row>
    <row r="103" spans="1:65" s="13" customFormat="1" ht="11.25">
      <c r="B103" s="199"/>
      <c r="C103" s="200"/>
      <c r="D103" s="201" t="s">
        <v>186</v>
      </c>
      <c r="E103" s="202" t="s">
        <v>21</v>
      </c>
      <c r="F103" s="203" t="s">
        <v>194</v>
      </c>
      <c r="G103" s="200"/>
      <c r="H103" s="202" t="s">
        <v>21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186</v>
      </c>
      <c r="AU103" s="209" t="s">
        <v>87</v>
      </c>
      <c r="AV103" s="13" t="s">
        <v>84</v>
      </c>
      <c r="AW103" s="13" t="s">
        <v>38</v>
      </c>
      <c r="AX103" s="13" t="s">
        <v>77</v>
      </c>
      <c r="AY103" s="209" t="s">
        <v>176</v>
      </c>
    </row>
    <row r="104" spans="1:65" s="14" customFormat="1" ht="11.25">
      <c r="B104" s="210"/>
      <c r="C104" s="211"/>
      <c r="D104" s="201" t="s">
        <v>186</v>
      </c>
      <c r="E104" s="212" t="s">
        <v>21</v>
      </c>
      <c r="F104" s="213" t="s">
        <v>144</v>
      </c>
      <c r="G104" s="211"/>
      <c r="H104" s="214">
        <v>77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186</v>
      </c>
      <c r="AU104" s="220" t="s">
        <v>87</v>
      </c>
      <c r="AV104" s="14" t="s">
        <v>87</v>
      </c>
      <c r="AW104" s="14" t="s">
        <v>38</v>
      </c>
      <c r="AX104" s="14" t="s">
        <v>77</v>
      </c>
      <c r="AY104" s="220" t="s">
        <v>176</v>
      </c>
    </row>
    <row r="105" spans="1:65" s="15" customFormat="1" ht="11.25">
      <c r="B105" s="221"/>
      <c r="C105" s="222"/>
      <c r="D105" s="201" t="s">
        <v>186</v>
      </c>
      <c r="E105" s="223" t="s">
        <v>21</v>
      </c>
      <c r="F105" s="224" t="s">
        <v>188</v>
      </c>
      <c r="G105" s="222"/>
      <c r="H105" s="225">
        <v>77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186</v>
      </c>
      <c r="AU105" s="231" t="s">
        <v>87</v>
      </c>
      <c r="AV105" s="15" t="s">
        <v>182</v>
      </c>
      <c r="AW105" s="15" t="s">
        <v>38</v>
      </c>
      <c r="AX105" s="15" t="s">
        <v>84</v>
      </c>
      <c r="AY105" s="231" t="s">
        <v>176</v>
      </c>
    </row>
    <row r="106" spans="1:65" s="2" customFormat="1" ht="16.5" customHeight="1">
      <c r="A106" s="36"/>
      <c r="B106" s="37"/>
      <c r="C106" s="181" t="s">
        <v>182</v>
      </c>
      <c r="D106" s="181" t="s">
        <v>178</v>
      </c>
      <c r="E106" s="182" t="s">
        <v>199</v>
      </c>
      <c r="F106" s="183" t="s">
        <v>200</v>
      </c>
      <c r="G106" s="184" t="s">
        <v>142</v>
      </c>
      <c r="H106" s="185">
        <v>107</v>
      </c>
      <c r="I106" s="186"/>
      <c r="J106" s="187">
        <f>ROUND(I106*H106,2)</f>
        <v>0</v>
      </c>
      <c r="K106" s="183" t="s">
        <v>21</v>
      </c>
      <c r="L106" s="41"/>
      <c r="M106" s="188" t="s">
        <v>21</v>
      </c>
      <c r="N106" s="189" t="s">
        <v>48</v>
      </c>
      <c r="O106" s="66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2" t="s">
        <v>182</v>
      </c>
      <c r="AT106" s="192" t="s">
        <v>178</v>
      </c>
      <c r="AU106" s="192" t="s">
        <v>87</v>
      </c>
      <c r="AY106" s="19" t="s">
        <v>176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9" t="s">
        <v>84</v>
      </c>
      <c r="BK106" s="193">
        <f>ROUND(I106*H106,2)</f>
        <v>0</v>
      </c>
      <c r="BL106" s="19" t="s">
        <v>182</v>
      </c>
      <c r="BM106" s="192" t="s">
        <v>952</v>
      </c>
    </row>
    <row r="107" spans="1:65" s="13" customFormat="1" ht="11.25">
      <c r="B107" s="199"/>
      <c r="C107" s="200"/>
      <c r="D107" s="201" t="s">
        <v>186</v>
      </c>
      <c r="E107" s="202" t="s">
        <v>21</v>
      </c>
      <c r="F107" s="203" t="s">
        <v>194</v>
      </c>
      <c r="G107" s="200"/>
      <c r="H107" s="202" t="s">
        <v>21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186</v>
      </c>
      <c r="AU107" s="209" t="s">
        <v>87</v>
      </c>
      <c r="AV107" s="13" t="s">
        <v>84</v>
      </c>
      <c r="AW107" s="13" t="s">
        <v>38</v>
      </c>
      <c r="AX107" s="13" t="s">
        <v>77</v>
      </c>
      <c r="AY107" s="209" t="s">
        <v>176</v>
      </c>
    </row>
    <row r="108" spans="1:65" s="14" customFormat="1" ht="11.25">
      <c r="B108" s="210"/>
      <c r="C108" s="211"/>
      <c r="D108" s="201" t="s">
        <v>186</v>
      </c>
      <c r="E108" s="212" t="s">
        <v>21</v>
      </c>
      <c r="F108" s="213" t="s">
        <v>147</v>
      </c>
      <c r="G108" s="211"/>
      <c r="H108" s="214">
        <v>107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186</v>
      </c>
      <c r="AU108" s="220" t="s">
        <v>87</v>
      </c>
      <c r="AV108" s="14" t="s">
        <v>87</v>
      </c>
      <c r="AW108" s="14" t="s">
        <v>38</v>
      </c>
      <c r="AX108" s="14" t="s">
        <v>77</v>
      </c>
      <c r="AY108" s="220" t="s">
        <v>176</v>
      </c>
    </row>
    <row r="109" spans="1:65" s="15" customFormat="1" ht="11.25">
      <c r="B109" s="221"/>
      <c r="C109" s="222"/>
      <c r="D109" s="201" t="s">
        <v>186</v>
      </c>
      <c r="E109" s="223" t="s">
        <v>21</v>
      </c>
      <c r="F109" s="224" t="s">
        <v>188</v>
      </c>
      <c r="G109" s="222"/>
      <c r="H109" s="225">
        <v>107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AT109" s="231" t="s">
        <v>186</v>
      </c>
      <c r="AU109" s="231" t="s">
        <v>87</v>
      </c>
      <c r="AV109" s="15" t="s">
        <v>182</v>
      </c>
      <c r="AW109" s="15" t="s">
        <v>38</v>
      </c>
      <c r="AX109" s="15" t="s">
        <v>84</v>
      </c>
      <c r="AY109" s="231" t="s">
        <v>176</v>
      </c>
    </row>
    <row r="110" spans="1:65" s="2" customFormat="1" ht="16.5" customHeight="1">
      <c r="A110" s="36"/>
      <c r="B110" s="37"/>
      <c r="C110" s="181" t="s">
        <v>149</v>
      </c>
      <c r="D110" s="181" t="s">
        <v>178</v>
      </c>
      <c r="E110" s="182" t="s">
        <v>953</v>
      </c>
      <c r="F110" s="183" t="s">
        <v>954</v>
      </c>
      <c r="G110" s="184" t="s">
        <v>142</v>
      </c>
      <c r="H110" s="185">
        <v>2</v>
      </c>
      <c r="I110" s="186"/>
      <c r="J110" s="187">
        <f>ROUND(I110*H110,2)</f>
        <v>0</v>
      </c>
      <c r="K110" s="183" t="s">
        <v>21</v>
      </c>
      <c r="L110" s="41"/>
      <c r="M110" s="188" t="s">
        <v>21</v>
      </c>
      <c r="N110" s="189" t="s">
        <v>48</v>
      </c>
      <c r="O110" s="66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182</v>
      </c>
      <c r="AT110" s="192" t="s">
        <v>178</v>
      </c>
      <c r="AU110" s="192" t="s">
        <v>87</v>
      </c>
      <c r="AY110" s="19" t="s">
        <v>176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" t="s">
        <v>84</v>
      </c>
      <c r="BK110" s="193">
        <f>ROUND(I110*H110,2)</f>
        <v>0</v>
      </c>
      <c r="BL110" s="19" t="s">
        <v>182</v>
      </c>
      <c r="BM110" s="192" t="s">
        <v>955</v>
      </c>
    </row>
    <row r="111" spans="1:65" s="13" customFormat="1" ht="11.25">
      <c r="B111" s="199"/>
      <c r="C111" s="200"/>
      <c r="D111" s="201" t="s">
        <v>186</v>
      </c>
      <c r="E111" s="202" t="s">
        <v>21</v>
      </c>
      <c r="F111" s="203" t="s">
        <v>194</v>
      </c>
      <c r="G111" s="200"/>
      <c r="H111" s="202" t="s">
        <v>21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186</v>
      </c>
      <c r="AU111" s="209" t="s">
        <v>87</v>
      </c>
      <c r="AV111" s="13" t="s">
        <v>84</v>
      </c>
      <c r="AW111" s="13" t="s">
        <v>38</v>
      </c>
      <c r="AX111" s="13" t="s">
        <v>77</v>
      </c>
      <c r="AY111" s="209" t="s">
        <v>176</v>
      </c>
    </row>
    <row r="112" spans="1:65" s="14" customFormat="1" ht="11.25">
      <c r="B112" s="210"/>
      <c r="C112" s="211"/>
      <c r="D112" s="201" t="s">
        <v>186</v>
      </c>
      <c r="E112" s="212" t="s">
        <v>21</v>
      </c>
      <c r="F112" s="213" t="s">
        <v>943</v>
      </c>
      <c r="G112" s="211"/>
      <c r="H112" s="214">
        <v>2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186</v>
      </c>
      <c r="AU112" s="220" t="s">
        <v>87</v>
      </c>
      <c r="AV112" s="14" t="s">
        <v>87</v>
      </c>
      <c r="AW112" s="14" t="s">
        <v>38</v>
      </c>
      <c r="AX112" s="14" t="s">
        <v>77</v>
      </c>
      <c r="AY112" s="220" t="s">
        <v>176</v>
      </c>
    </row>
    <row r="113" spans="1:65" s="15" customFormat="1" ht="11.25">
      <c r="B113" s="221"/>
      <c r="C113" s="222"/>
      <c r="D113" s="201" t="s">
        <v>186</v>
      </c>
      <c r="E113" s="223" t="s">
        <v>21</v>
      </c>
      <c r="F113" s="224" t="s">
        <v>188</v>
      </c>
      <c r="G113" s="222"/>
      <c r="H113" s="225">
        <v>2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186</v>
      </c>
      <c r="AU113" s="231" t="s">
        <v>87</v>
      </c>
      <c r="AV113" s="15" t="s">
        <v>182</v>
      </c>
      <c r="AW113" s="15" t="s">
        <v>38</v>
      </c>
      <c r="AX113" s="15" t="s">
        <v>84</v>
      </c>
      <c r="AY113" s="231" t="s">
        <v>176</v>
      </c>
    </row>
    <row r="114" spans="1:65" s="2" customFormat="1" ht="21.75" customHeight="1">
      <c r="A114" s="36"/>
      <c r="B114" s="37"/>
      <c r="C114" s="181" t="s">
        <v>215</v>
      </c>
      <c r="D114" s="181" t="s">
        <v>178</v>
      </c>
      <c r="E114" s="182" t="s">
        <v>202</v>
      </c>
      <c r="F114" s="183" t="s">
        <v>203</v>
      </c>
      <c r="G114" s="184" t="s">
        <v>142</v>
      </c>
      <c r="H114" s="185">
        <v>1222</v>
      </c>
      <c r="I114" s="186"/>
      <c r="J114" s="187">
        <f>ROUND(I114*H114,2)</f>
        <v>0</v>
      </c>
      <c r="K114" s="183" t="s">
        <v>181</v>
      </c>
      <c r="L114" s="41"/>
      <c r="M114" s="188" t="s">
        <v>21</v>
      </c>
      <c r="N114" s="189" t="s">
        <v>48</v>
      </c>
      <c r="O114" s="66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182</v>
      </c>
      <c r="AT114" s="192" t="s">
        <v>178</v>
      </c>
      <c r="AU114" s="192" t="s">
        <v>87</v>
      </c>
      <c r="AY114" s="19" t="s">
        <v>176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9" t="s">
        <v>84</v>
      </c>
      <c r="BK114" s="193">
        <f>ROUND(I114*H114,2)</f>
        <v>0</v>
      </c>
      <c r="BL114" s="19" t="s">
        <v>182</v>
      </c>
      <c r="BM114" s="192" t="s">
        <v>956</v>
      </c>
    </row>
    <row r="115" spans="1:65" s="2" customFormat="1" ht="11.25">
      <c r="A115" s="36"/>
      <c r="B115" s="37"/>
      <c r="C115" s="38"/>
      <c r="D115" s="194" t="s">
        <v>184</v>
      </c>
      <c r="E115" s="38"/>
      <c r="F115" s="195" t="s">
        <v>205</v>
      </c>
      <c r="G115" s="38"/>
      <c r="H115" s="38"/>
      <c r="I115" s="196"/>
      <c r="J115" s="38"/>
      <c r="K115" s="38"/>
      <c r="L115" s="41"/>
      <c r="M115" s="197"/>
      <c r="N115" s="198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184</v>
      </c>
      <c r="AU115" s="19" t="s">
        <v>87</v>
      </c>
    </row>
    <row r="116" spans="1:65" s="13" customFormat="1" ht="11.25">
      <c r="B116" s="199"/>
      <c r="C116" s="200"/>
      <c r="D116" s="201" t="s">
        <v>186</v>
      </c>
      <c r="E116" s="202" t="s">
        <v>21</v>
      </c>
      <c r="F116" s="203" t="s">
        <v>206</v>
      </c>
      <c r="G116" s="200"/>
      <c r="H116" s="202" t="s">
        <v>21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186</v>
      </c>
      <c r="AU116" s="209" t="s">
        <v>87</v>
      </c>
      <c r="AV116" s="13" t="s">
        <v>84</v>
      </c>
      <c r="AW116" s="13" t="s">
        <v>38</v>
      </c>
      <c r="AX116" s="13" t="s">
        <v>77</v>
      </c>
      <c r="AY116" s="209" t="s">
        <v>176</v>
      </c>
    </row>
    <row r="117" spans="1:65" s="13" customFormat="1" ht="11.25">
      <c r="B117" s="199"/>
      <c r="C117" s="200"/>
      <c r="D117" s="201" t="s">
        <v>186</v>
      </c>
      <c r="E117" s="202" t="s">
        <v>21</v>
      </c>
      <c r="F117" s="203" t="s">
        <v>207</v>
      </c>
      <c r="G117" s="200"/>
      <c r="H117" s="202" t="s">
        <v>21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186</v>
      </c>
      <c r="AU117" s="209" t="s">
        <v>87</v>
      </c>
      <c r="AV117" s="13" t="s">
        <v>84</v>
      </c>
      <c r="AW117" s="13" t="s">
        <v>38</v>
      </c>
      <c r="AX117" s="13" t="s">
        <v>77</v>
      </c>
      <c r="AY117" s="209" t="s">
        <v>176</v>
      </c>
    </row>
    <row r="118" spans="1:65" s="14" customFormat="1" ht="11.25">
      <c r="B118" s="210"/>
      <c r="C118" s="211"/>
      <c r="D118" s="201" t="s">
        <v>186</v>
      </c>
      <c r="E118" s="212" t="s">
        <v>21</v>
      </c>
      <c r="F118" s="213" t="s">
        <v>957</v>
      </c>
      <c r="G118" s="211"/>
      <c r="H118" s="214">
        <v>1150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186</v>
      </c>
      <c r="AU118" s="220" t="s">
        <v>87</v>
      </c>
      <c r="AV118" s="14" t="s">
        <v>87</v>
      </c>
      <c r="AW118" s="14" t="s">
        <v>38</v>
      </c>
      <c r="AX118" s="14" t="s">
        <v>77</v>
      </c>
      <c r="AY118" s="220" t="s">
        <v>176</v>
      </c>
    </row>
    <row r="119" spans="1:65" s="13" customFormat="1" ht="11.25">
      <c r="B119" s="199"/>
      <c r="C119" s="200"/>
      <c r="D119" s="201" t="s">
        <v>186</v>
      </c>
      <c r="E119" s="202" t="s">
        <v>21</v>
      </c>
      <c r="F119" s="203" t="s">
        <v>210</v>
      </c>
      <c r="G119" s="200"/>
      <c r="H119" s="202" t="s">
        <v>21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186</v>
      </c>
      <c r="AU119" s="209" t="s">
        <v>87</v>
      </c>
      <c r="AV119" s="13" t="s">
        <v>84</v>
      </c>
      <c r="AW119" s="13" t="s">
        <v>38</v>
      </c>
      <c r="AX119" s="13" t="s">
        <v>77</v>
      </c>
      <c r="AY119" s="209" t="s">
        <v>176</v>
      </c>
    </row>
    <row r="120" spans="1:65" s="14" customFormat="1" ht="11.25">
      <c r="B120" s="210"/>
      <c r="C120" s="211"/>
      <c r="D120" s="201" t="s">
        <v>186</v>
      </c>
      <c r="E120" s="212" t="s">
        <v>21</v>
      </c>
      <c r="F120" s="213" t="s">
        <v>958</v>
      </c>
      <c r="G120" s="211"/>
      <c r="H120" s="214">
        <v>72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186</v>
      </c>
      <c r="AU120" s="220" t="s">
        <v>87</v>
      </c>
      <c r="AV120" s="14" t="s">
        <v>87</v>
      </c>
      <c r="AW120" s="14" t="s">
        <v>38</v>
      </c>
      <c r="AX120" s="14" t="s">
        <v>77</v>
      </c>
      <c r="AY120" s="220" t="s">
        <v>176</v>
      </c>
    </row>
    <row r="121" spans="1:65" s="15" customFormat="1" ht="11.25">
      <c r="B121" s="221"/>
      <c r="C121" s="222"/>
      <c r="D121" s="201" t="s">
        <v>186</v>
      </c>
      <c r="E121" s="223" t="s">
        <v>140</v>
      </c>
      <c r="F121" s="224" t="s">
        <v>188</v>
      </c>
      <c r="G121" s="222"/>
      <c r="H121" s="225">
        <v>1222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186</v>
      </c>
      <c r="AU121" s="231" t="s">
        <v>87</v>
      </c>
      <c r="AV121" s="15" t="s">
        <v>182</v>
      </c>
      <c r="AW121" s="15" t="s">
        <v>38</v>
      </c>
      <c r="AX121" s="15" t="s">
        <v>84</v>
      </c>
      <c r="AY121" s="231" t="s">
        <v>176</v>
      </c>
    </row>
    <row r="122" spans="1:65" s="2" customFormat="1" ht="21.75" customHeight="1">
      <c r="A122" s="36"/>
      <c r="B122" s="37"/>
      <c r="C122" s="181" t="s">
        <v>223</v>
      </c>
      <c r="D122" s="181" t="s">
        <v>178</v>
      </c>
      <c r="E122" s="182" t="s">
        <v>216</v>
      </c>
      <c r="F122" s="183" t="s">
        <v>217</v>
      </c>
      <c r="G122" s="184" t="s">
        <v>142</v>
      </c>
      <c r="H122" s="185">
        <v>77</v>
      </c>
      <c r="I122" s="186"/>
      <c r="J122" s="187">
        <f>ROUND(I122*H122,2)</f>
        <v>0</v>
      </c>
      <c r="K122" s="183" t="s">
        <v>181</v>
      </c>
      <c r="L122" s="41"/>
      <c r="M122" s="188" t="s">
        <v>21</v>
      </c>
      <c r="N122" s="189" t="s">
        <v>48</v>
      </c>
      <c r="O122" s="66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182</v>
      </c>
      <c r="AT122" s="192" t="s">
        <v>178</v>
      </c>
      <c r="AU122" s="192" t="s">
        <v>87</v>
      </c>
      <c r="AY122" s="19" t="s">
        <v>176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" t="s">
        <v>84</v>
      </c>
      <c r="BK122" s="193">
        <f>ROUND(I122*H122,2)</f>
        <v>0</v>
      </c>
      <c r="BL122" s="19" t="s">
        <v>182</v>
      </c>
      <c r="BM122" s="192" t="s">
        <v>959</v>
      </c>
    </row>
    <row r="123" spans="1:65" s="2" customFormat="1" ht="11.25">
      <c r="A123" s="36"/>
      <c r="B123" s="37"/>
      <c r="C123" s="38"/>
      <c r="D123" s="194" t="s">
        <v>184</v>
      </c>
      <c r="E123" s="38"/>
      <c r="F123" s="195" t="s">
        <v>219</v>
      </c>
      <c r="G123" s="38"/>
      <c r="H123" s="38"/>
      <c r="I123" s="196"/>
      <c r="J123" s="38"/>
      <c r="K123" s="38"/>
      <c r="L123" s="41"/>
      <c r="M123" s="197"/>
      <c r="N123" s="198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184</v>
      </c>
      <c r="AU123" s="19" t="s">
        <v>87</v>
      </c>
    </row>
    <row r="124" spans="1:65" s="13" customFormat="1" ht="11.25">
      <c r="B124" s="199"/>
      <c r="C124" s="200"/>
      <c r="D124" s="201" t="s">
        <v>186</v>
      </c>
      <c r="E124" s="202" t="s">
        <v>21</v>
      </c>
      <c r="F124" s="203" t="s">
        <v>206</v>
      </c>
      <c r="G124" s="200"/>
      <c r="H124" s="202" t="s">
        <v>21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186</v>
      </c>
      <c r="AU124" s="209" t="s">
        <v>87</v>
      </c>
      <c r="AV124" s="13" t="s">
        <v>84</v>
      </c>
      <c r="AW124" s="13" t="s">
        <v>38</v>
      </c>
      <c r="AX124" s="13" t="s">
        <v>77</v>
      </c>
      <c r="AY124" s="209" t="s">
        <v>176</v>
      </c>
    </row>
    <row r="125" spans="1:65" s="13" customFormat="1" ht="11.25">
      <c r="B125" s="199"/>
      <c r="C125" s="200"/>
      <c r="D125" s="201" t="s">
        <v>186</v>
      </c>
      <c r="E125" s="202" t="s">
        <v>21</v>
      </c>
      <c r="F125" s="203" t="s">
        <v>207</v>
      </c>
      <c r="G125" s="200"/>
      <c r="H125" s="202" t="s">
        <v>21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186</v>
      </c>
      <c r="AU125" s="209" t="s">
        <v>87</v>
      </c>
      <c r="AV125" s="13" t="s">
        <v>84</v>
      </c>
      <c r="AW125" s="13" t="s">
        <v>38</v>
      </c>
      <c r="AX125" s="13" t="s">
        <v>77</v>
      </c>
      <c r="AY125" s="209" t="s">
        <v>176</v>
      </c>
    </row>
    <row r="126" spans="1:65" s="14" customFormat="1" ht="11.25">
      <c r="B126" s="210"/>
      <c r="C126" s="211"/>
      <c r="D126" s="201" t="s">
        <v>186</v>
      </c>
      <c r="E126" s="212" t="s">
        <v>21</v>
      </c>
      <c r="F126" s="213" t="s">
        <v>857</v>
      </c>
      <c r="G126" s="211"/>
      <c r="H126" s="214">
        <v>35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186</v>
      </c>
      <c r="AU126" s="220" t="s">
        <v>87</v>
      </c>
      <c r="AV126" s="14" t="s">
        <v>87</v>
      </c>
      <c r="AW126" s="14" t="s">
        <v>38</v>
      </c>
      <c r="AX126" s="14" t="s">
        <v>77</v>
      </c>
      <c r="AY126" s="220" t="s">
        <v>176</v>
      </c>
    </row>
    <row r="127" spans="1:65" s="13" customFormat="1" ht="11.25">
      <c r="B127" s="199"/>
      <c r="C127" s="200"/>
      <c r="D127" s="201" t="s">
        <v>186</v>
      </c>
      <c r="E127" s="202" t="s">
        <v>21</v>
      </c>
      <c r="F127" s="203" t="s">
        <v>212</v>
      </c>
      <c r="G127" s="200"/>
      <c r="H127" s="202" t="s">
        <v>21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186</v>
      </c>
      <c r="AU127" s="209" t="s">
        <v>87</v>
      </c>
      <c r="AV127" s="13" t="s">
        <v>84</v>
      </c>
      <c r="AW127" s="13" t="s">
        <v>38</v>
      </c>
      <c r="AX127" s="13" t="s">
        <v>77</v>
      </c>
      <c r="AY127" s="209" t="s">
        <v>176</v>
      </c>
    </row>
    <row r="128" spans="1:65" s="14" customFormat="1" ht="11.25">
      <c r="B128" s="210"/>
      <c r="C128" s="211"/>
      <c r="D128" s="201" t="s">
        <v>186</v>
      </c>
      <c r="E128" s="212" t="s">
        <v>21</v>
      </c>
      <c r="F128" s="213" t="s">
        <v>280</v>
      </c>
      <c r="G128" s="211"/>
      <c r="H128" s="214">
        <v>19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186</v>
      </c>
      <c r="AU128" s="220" t="s">
        <v>87</v>
      </c>
      <c r="AV128" s="14" t="s">
        <v>87</v>
      </c>
      <c r="AW128" s="14" t="s">
        <v>38</v>
      </c>
      <c r="AX128" s="14" t="s">
        <v>77</v>
      </c>
      <c r="AY128" s="220" t="s">
        <v>176</v>
      </c>
    </row>
    <row r="129" spans="1:65" s="13" customFormat="1" ht="11.25">
      <c r="B129" s="199"/>
      <c r="C129" s="200"/>
      <c r="D129" s="201" t="s">
        <v>186</v>
      </c>
      <c r="E129" s="202" t="s">
        <v>21</v>
      </c>
      <c r="F129" s="203" t="s">
        <v>210</v>
      </c>
      <c r="G129" s="200"/>
      <c r="H129" s="202" t="s">
        <v>21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186</v>
      </c>
      <c r="AU129" s="209" t="s">
        <v>87</v>
      </c>
      <c r="AV129" s="13" t="s">
        <v>84</v>
      </c>
      <c r="AW129" s="13" t="s">
        <v>38</v>
      </c>
      <c r="AX129" s="13" t="s">
        <v>77</v>
      </c>
      <c r="AY129" s="209" t="s">
        <v>176</v>
      </c>
    </row>
    <row r="130" spans="1:65" s="14" customFormat="1" ht="11.25">
      <c r="B130" s="210"/>
      <c r="C130" s="211"/>
      <c r="D130" s="201" t="s">
        <v>186</v>
      </c>
      <c r="E130" s="212" t="s">
        <v>21</v>
      </c>
      <c r="F130" s="213" t="s">
        <v>251</v>
      </c>
      <c r="G130" s="211"/>
      <c r="H130" s="214">
        <v>13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186</v>
      </c>
      <c r="AU130" s="220" t="s">
        <v>87</v>
      </c>
      <c r="AV130" s="14" t="s">
        <v>87</v>
      </c>
      <c r="AW130" s="14" t="s">
        <v>38</v>
      </c>
      <c r="AX130" s="14" t="s">
        <v>77</v>
      </c>
      <c r="AY130" s="220" t="s">
        <v>176</v>
      </c>
    </row>
    <row r="131" spans="1:65" s="13" customFormat="1" ht="11.25">
      <c r="B131" s="199"/>
      <c r="C131" s="200"/>
      <c r="D131" s="201" t="s">
        <v>186</v>
      </c>
      <c r="E131" s="202" t="s">
        <v>21</v>
      </c>
      <c r="F131" s="203" t="s">
        <v>213</v>
      </c>
      <c r="G131" s="200"/>
      <c r="H131" s="202" t="s">
        <v>21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186</v>
      </c>
      <c r="AU131" s="209" t="s">
        <v>87</v>
      </c>
      <c r="AV131" s="13" t="s">
        <v>84</v>
      </c>
      <c r="AW131" s="13" t="s">
        <v>38</v>
      </c>
      <c r="AX131" s="13" t="s">
        <v>77</v>
      </c>
      <c r="AY131" s="209" t="s">
        <v>176</v>
      </c>
    </row>
    <row r="132" spans="1:65" s="14" customFormat="1" ht="11.25">
      <c r="B132" s="210"/>
      <c r="C132" s="211"/>
      <c r="D132" s="201" t="s">
        <v>186</v>
      </c>
      <c r="E132" s="212" t="s">
        <v>21</v>
      </c>
      <c r="F132" s="213" t="s">
        <v>237</v>
      </c>
      <c r="G132" s="211"/>
      <c r="H132" s="214">
        <v>10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186</v>
      </c>
      <c r="AU132" s="220" t="s">
        <v>87</v>
      </c>
      <c r="AV132" s="14" t="s">
        <v>87</v>
      </c>
      <c r="AW132" s="14" t="s">
        <v>38</v>
      </c>
      <c r="AX132" s="14" t="s">
        <v>77</v>
      </c>
      <c r="AY132" s="220" t="s">
        <v>176</v>
      </c>
    </row>
    <row r="133" spans="1:65" s="15" customFormat="1" ht="11.25">
      <c r="B133" s="221"/>
      <c r="C133" s="222"/>
      <c r="D133" s="201" t="s">
        <v>186</v>
      </c>
      <c r="E133" s="223" t="s">
        <v>144</v>
      </c>
      <c r="F133" s="224" t="s">
        <v>188</v>
      </c>
      <c r="G133" s="222"/>
      <c r="H133" s="225">
        <v>77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186</v>
      </c>
      <c r="AU133" s="231" t="s">
        <v>87</v>
      </c>
      <c r="AV133" s="15" t="s">
        <v>182</v>
      </c>
      <c r="AW133" s="15" t="s">
        <v>4</v>
      </c>
      <c r="AX133" s="15" t="s">
        <v>84</v>
      </c>
      <c r="AY133" s="231" t="s">
        <v>176</v>
      </c>
    </row>
    <row r="134" spans="1:65" s="2" customFormat="1" ht="21.75" customHeight="1">
      <c r="A134" s="36"/>
      <c r="B134" s="37"/>
      <c r="C134" s="181" t="s">
        <v>221</v>
      </c>
      <c r="D134" s="181" t="s">
        <v>178</v>
      </c>
      <c r="E134" s="182" t="s">
        <v>224</v>
      </c>
      <c r="F134" s="183" t="s">
        <v>225</v>
      </c>
      <c r="G134" s="184" t="s">
        <v>142</v>
      </c>
      <c r="H134" s="185">
        <v>107</v>
      </c>
      <c r="I134" s="186"/>
      <c r="J134" s="187">
        <f>ROUND(I134*H134,2)</f>
        <v>0</v>
      </c>
      <c r="K134" s="183" t="s">
        <v>181</v>
      </c>
      <c r="L134" s="41"/>
      <c r="M134" s="188" t="s">
        <v>21</v>
      </c>
      <c r="N134" s="189" t="s">
        <v>48</v>
      </c>
      <c r="O134" s="66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182</v>
      </c>
      <c r="AT134" s="192" t="s">
        <v>178</v>
      </c>
      <c r="AU134" s="192" t="s">
        <v>87</v>
      </c>
      <c r="AY134" s="19" t="s">
        <v>176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9" t="s">
        <v>84</v>
      </c>
      <c r="BK134" s="193">
        <f>ROUND(I134*H134,2)</f>
        <v>0</v>
      </c>
      <c r="BL134" s="19" t="s">
        <v>182</v>
      </c>
      <c r="BM134" s="192" t="s">
        <v>960</v>
      </c>
    </row>
    <row r="135" spans="1:65" s="2" customFormat="1" ht="11.25">
      <c r="A135" s="36"/>
      <c r="B135" s="37"/>
      <c r="C135" s="38"/>
      <c r="D135" s="194" t="s">
        <v>184</v>
      </c>
      <c r="E135" s="38"/>
      <c r="F135" s="195" t="s">
        <v>227</v>
      </c>
      <c r="G135" s="38"/>
      <c r="H135" s="38"/>
      <c r="I135" s="196"/>
      <c r="J135" s="38"/>
      <c r="K135" s="38"/>
      <c r="L135" s="41"/>
      <c r="M135" s="197"/>
      <c r="N135" s="198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184</v>
      </c>
      <c r="AU135" s="19" t="s">
        <v>87</v>
      </c>
    </row>
    <row r="136" spans="1:65" s="13" customFormat="1" ht="11.25">
      <c r="B136" s="199"/>
      <c r="C136" s="200"/>
      <c r="D136" s="201" t="s">
        <v>186</v>
      </c>
      <c r="E136" s="202" t="s">
        <v>21</v>
      </c>
      <c r="F136" s="203" t="s">
        <v>206</v>
      </c>
      <c r="G136" s="200"/>
      <c r="H136" s="202" t="s">
        <v>21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186</v>
      </c>
      <c r="AU136" s="209" t="s">
        <v>87</v>
      </c>
      <c r="AV136" s="13" t="s">
        <v>84</v>
      </c>
      <c r="AW136" s="13" t="s">
        <v>38</v>
      </c>
      <c r="AX136" s="13" t="s">
        <v>77</v>
      </c>
      <c r="AY136" s="209" t="s">
        <v>176</v>
      </c>
    </row>
    <row r="137" spans="1:65" s="13" customFormat="1" ht="11.25">
      <c r="B137" s="199"/>
      <c r="C137" s="200"/>
      <c r="D137" s="201" t="s">
        <v>186</v>
      </c>
      <c r="E137" s="202" t="s">
        <v>21</v>
      </c>
      <c r="F137" s="203" t="s">
        <v>207</v>
      </c>
      <c r="G137" s="200"/>
      <c r="H137" s="202" t="s">
        <v>21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186</v>
      </c>
      <c r="AU137" s="209" t="s">
        <v>87</v>
      </c>
      <c r="AV137" s="13" t="s">
        <v>84</v>
      </c>
      <c r="AW137" s="13" t="s">
        <v>38</v>
      </c>
      <c r="AX137" s="13" t="s">
        <v>77</v>
      </c>
      <c r="AY137" s="209" t="s">
        <v>176</v>
      </c>
    </row>
    <row r="138" spans="1:65" s="14" customFormat="1" ht="11.25">
      <c r="B138" s="210"/>
      <c r="C138" s="211"/>
      <c r="D138" s="201" t="s">
        <v>186</v>
      </c>
      <c r="E138" s="212" t="s">
        <v>21</v>
      </c>
      <c r="F138" s="213" t="s">
        <v>286</v>
      </c>
      <c r="G138" s="211"/>
      <c r="H138" s="214">
        <v>20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186</v>
      </c>
      <c r="AU138" s="220" t="s">
        <v>87</v>
      </c>
      <c r="AV138" s="14" t="s">
        <v>87</v>
      </c>
      <c r="AW138" s="14" t="s">
        <v>38</v>
      </c>
      <c r="AX138" s="14" t="s">
        <v>77</v>
      </c>
      <c r="AY138" s="220" t="s">
        <v>176</v>
      </c>
    </row>
    <row r="139" spans="1:65" s="13" customFormat="1" ht="11.25">
      <c r="B139" s="199"/>
      <c r="C139" s="200"/>
      <c r="D139" s="201" t="s">
        <v>186</v>
      </c>
      <c r="E139" s="202" t="s">
        <v>21</v>
      </c>
      <c r="F139" s="203" t="s">
        <v>212</v>
      </c>
      <c r="G139" s="200"/>
      <c r="H139" s="202" t="s">
        <v>21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186</v>
      </c>
      <c r="AU139" s="209" t="s">
        <v>87</v>
      </c>
      <c r="AV139" s="13" t="s">
        <v>84</v>
      </c>
      <c r="AW139" s="13" t="s">
        <v>38</v>
      </c>
      <c r="AX139" s="13" t="s">
        <v>77</v>
      </c>
      <c r="AY139" s="209" t="s">
        <v>176</v>
      </c>
    </row>
    <row r="140" spans="1:65" s="14" customFormat="1" ht="11.25">
      <c r="B140" s="210"/>
      <c r="C140" s="211"/>
      <c r="D140" s="201" t="s">
        <v>186</v>
      </c>
      <c r="E140" s="212" t="s">
        <v>21</v>
      </c>
      <c r="F140" s="213" t="s">
        <v>237</v>
      </c>
      <c r="G140" s="211"/>
      <c r="H140" s="214">
        <v>10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186</v>
      </c>
      <c r="AU140" s="220" t="s">
        <v>87</v>
      </c>
      <c r="AV140" s="14" t="s">
        <v>87</v>
      </c>
      <c r="AW140" s="14" t="s">
        <v>38</v>
      </c>
      <c r="AX140" s="14" t="s">
        <v>77</v>
      </c>
      <c r="AY140" s="220" t="s">
        <v>176</v>
      </c>
    </row>
    <row r="141" spans="1:65" s="13" customFormat="1" ht="11.25">
      <c r="B141" s="199"/>
      <c r="C141" s="200"/>
      <c r="D141" s="201" t="s">
        <v>186</v>
      </c>
      <c r="E141" s="202" t="s">
        <v>21</v>
      </c>
      <c r="F141" s="203" t="s">
        <v>210</v>
      </c>
      <c r="G141" s="200"/>
      <c r="H141" s="202" t="s">
        <v>21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186</v>
      </c>
      <c r="AU141" s="209" t="s">
        <v>87</v>
      </c>
      <c r="AV141" s="13" t="s">
        <v>84</v>
      </c>
      <c r="AW141" s="13" t="s">
        <v>38</v>
      </c>
      <c r="AX141" s="13" t="s">
        <v>77</v>
      </c>
      <c r="AY141" s="209" t="s">
        <v>176</v>
      </c>
    </row>
    <row r="142" spans="1:65" s="14" customFormat="1" ht="11.25">
      <c r="B142" s="210"/>
      <c r="C142" s="211"/>
      <c r="D142" s="201" t="s">
        <v>186</v>
      </c>
      <c r="E142" s="212" t="s">
        <v>21</v>
      </c>
      <c r="F142" s="213" t="s">
        <v>246</v>
      </c>
      <c r="G142" s="211"/>
      <c r="H142" s="214">
        <v>12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186</v>
      </c>
      <c r="AU142" s="220" t="s">
        <v>87</v>
      </c>
      <c r="AV142" s="14" t="s">
        <v>87</v>
      </c>
      <c r="AW142" s="14" t="s">
        <v>38</v>
      </c>
      <c r="AX142" s="14" t="s">
        <v>77</v>
      </c>
      <c r="AY142" s="220" t="s">
        <v>176</v>
      </c>
    </row>
    <row r="143" spans="1:65" s="13" customFormat="1" ht="11.25">
      <c r="B143" s="199"/>
      <c r="C143" s="200"/>
      <c r="D143" s="201" t="s">
        <v>186</v>
      </c>
      <c r="E143" s="202" t="s">
        <v>21</v>
      </c>
      <c r="F143" s="203" t="s">
        <v>213</v>
      </c>
      <c r="G143" s="200"/>
      <c r="H143" s="202" t="s">
        <v>21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186</v>
      </c>
      <c r="AU143" s="209" t="s">
        <v>87</v>
      </c>
      <c r="AV143" s="13" t="s">
        <v>84</v>
      </c>
      <c r="AW143" s="13" t="s">
        <v>38</v>
      </c>
      <c r="AX143" s="13" t="s">
        <v>77</v>
      </c>
      <c r="AY143" s="209" t="s">
        <v>176</v>
      </c>
    </row>
    <row r="144" spans="1:65" s="14" customFormat="1" ht="11.25">
      <c r="B144" s="210"/>
      <c r="C144" s="211"/>
      <c r="D144" s="201" t="s">
        <v>186</v>
      </c>
      <c r="E144" s="212" t="s">
        <v>21</v>
      </c>
      <c r="F144" s="213" t="s">
        <v>961</v>
      </c>
      <c r="G144" s="211"/>
      <c r="H144" s="214">
        <v>65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186</v>
      </c>
      <c r="AU144" s="220" t="s">
        <v>87</v>
      </c>
      <c r="AV144" s="14" t="s">
        <v>87</v>
      </c>
      <c r="AW144" s="14" t="s">
        <v>38</v>
      </c>
      <c r="AX144" s="14" t="s">
        <v>77</v>
      </c>
      <c r="AY144" s="220" t="s">
        <v>176</v>
      </c>
    </row>
    <row r="145" spans="1:65" s="15" customFormat="1" ht="11.25">
      <c r="B145" s="221"/>
      <c r="C145" s="222"/>
      <c r="D145" s="201" t="s">
        <v>186</v>
      </c>
      <c r="E145" s="223" t="s">
        <v>147</v>
      </c>
      <c r="F145" s="224" t="s">
        <v>188</v>
      </c>
      <c r="G145" s="222"/>
      <c r="H145" s="225">
        <v>107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186</v>
      </c>
      <c r="AU145" s="231" t="s">
        <v>87</v>
      </c>
      <c r="AV145" s="15" t="s">
        <v>182</v>
      </c>
      <c r="AW145" s="15" t="s">
        <v>38</v>
      </c>
      <c r="AX145" s="15" t="s">
        <v>84</v>
      </c>
      <c r="AY145" s="231" t="s">
        <v>176</v>
      </c>
    </row>
    <row r="146" spans="1:65" s="2" customFormat="1" ht="21.75" customHeight="1">
      <c r="A146" s="36"/>
      <c r="B146" s="37"/>
      <c r="C146" s="181" t="s">
        <v>233</v>
      </c>
      <c r="D146" s="181" t="s">
        <v>178</v>
      </c>
      <c r="E146" s="182" t="s">
        <v>962</v>
      </c>
      <c r="F146" s="183" t="s">
        <v>963</v>
      </c>
      <c r="G146" s="184" t="s">
        <v>142</v>
      </c>
      <c r="H146" s="185">
        <v>2</v>
      </c>
      <c r="I146" s="186"/>
      <c r="J146" s="187">
        <f>ROUND(I146*H146,2)</f>
        <v>0</v>
      </c>
      <c r="K146" s="183" t="s">
        <v>181</v>
      </c>
      <c r="L146" s="41"/>
      <c r="M146" s="188" t="s">
        <v>21</v>
      </c>
      <c r="N146" s="189" t="s">
        <v>48</v>
      </c>
      <c r="O146" s="6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182</v>
      </c>
      <c r="AT146" s="192" t="s">
        <v>178</v>
      </c>
      <c r="AU146" s="192" t="s">
        <v>87</v>
      </c>
      <c r="AY146" s="19" t="s">
        <v>176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9" t="s">
        <v>84</v>
      </c>
      <c r="BK146" s="193">
        <f>ROUND(I146*H146,2)</f>
        <v>0</v>
      </c>
      <c r="BL146" s="19" t="s">
        <v>182</v>
      </c>
      <c r="BM146" s="192" t="s">
        <v>964</v>
      </c>
    </row>
    <row r="147" spans="1:65" s="2" customFormat="1" ht="11.25">
      <c r="A147" s="36"/>
      <c r="B147" s="37"/>
      <c r="C147" s="38"/>
      <c r="D147" s="194" t="s">
        <v>184</v>
      </c>
      <c r="E147" s="38"/>
      <c r="F147" s="195" t="s">
        <v>965</v>
      </c>
      <c r="G147" s="38"/>
      <c r="H147" s="38"/>
      <c r="I147" s="196"/>
      <c r="J147" s="38"/>
      <c r="K147" s="38"/>
      <c r="L147" s="41"/>
      <c r="M147" s="197"/>
      <c r="N147" s="198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184</v>
      </c>
      <c r="AU147" s="19" t="s">
        <v>87</v>
      </c>
    </row>
    <row r="148" spans="1:65" s="13" customFormat="1" ht="11.25">
      <c r="B148" s="199"/>
      <c r="C148" s="200"/>
      <c r="D148" s="201" t="s">
        <v>186</v>
      </c>
      <c r="E148" s="202" t="s">
        <v>21</v>
      </c>
      <c r="F148" s="203" t="s">
        <v>206</v>
      </c>
      <c r="G148" s="200"/>
      <c r="H148" s="202" t="s">
        <v>21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186</v>
      </c>
      <c r="AU148" s="209" t="s">
        <v>87</v>
      </c>
      <c r="AV148" s="13" t="s">
        <v>84</v>
      </c>
      <c r="AW148" s="13" t="s">
        <v>38</v>
      </c>
      <c r="AX148" s="13" t="s">
        <v>77</v>
      </c>
      <c r="AY148" s="209" t="s">
        <v>176</v>
      </c>
    </row>
    <row r="149" spans="1:65" s="13" customFormat="1" ht="11.25">
      <c r="B149" s="199"/>
      <c r="C149" s="200"/>
      <c r="D149" s="201" t="s">
        <v>186</v>
      </c>
      <c r="E149" s="202" t="s">
        <v>21</v>
      </c>
      <c r="F149" s="203" t="s">
        <v>212</v>
      </c>
      <c r="G149" s="200"/>
      <c r="H149" s="202" t="s">
        <v>21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186</v>
      </c>
      <c r="AU149" s="209" t="s">
        <v>87</v>
      </c>
      <c r="AV149" s="13" t="s">
        <v>84</v>
      </c>
      <c r="AW149" s="13" t="s">
        <v>38</v>
      </c>
      <c r="AX149" s="13" t="s">
        <v>77</v>
      </c>
      <c r="AY149" s="209" t="s">
        <v>176</v>
      </c>
    </row>
    <row r="150" spans="1:65" s="14" customFormat="1" ht="11.25">
      <c r="B150" s="210"/>
      <c r="C150" s="211"/>
      <c r="D150" s="201" t="s">
        <v>186</v>
      </c>
      <c r="E150" s="212" t="s">
        <v>21</v>
      </c>
      <c r="F150" s="213" t="s">
        <v>87</v>
      </c>
      <c r="G150" s="211"/>
      <c r="H150" s="214">
        <v>2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186</v>
      </c>
      <c r="AU150" s="220" t="s">
        <v>87</v>
      </c>
      <c r="AV150" s="14" t="s">
        <v>87</v>
      </c>
      <c r="AW150" s="14" t="s">
        <v>38</v>
      </c>
      <c r="AX150" s="14" t="s">
        <v>77</v>
      </c>
      <c r="AY150" s="220" t="s">
        <v>176</v>
      </c>
    </row>
    <row r="151" spans="1:65" s="15" customFormat="1" ht="11.25">
      <c r="B151" s="221"/>
      <c r="C151" s="222"/>
      <c r="D151" s="201" t="s">
        <v>186</v>
      </c>
      <c r="E151" s="223" t="s">
        <v>943</v>
      </c>
      <c r="F151" s="224" t="s">
        <v>188</v>
      </c>
      <c r="G151" s="222"/>
      <c r="H151" s="225">
        <v>2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186</v>
      </c>
      <c r="AU151" s="231" t="s">
        <v>87</v>
      </c>
      <c r="AV151" s="15" t="s">
        <v>182</v>
      </c>
      <c r="AW151" s="15" t="s">
        <v>38</v>
      </c>
      <c r="AX151" s="15" t="s">
        <v>84</v>
      </c>
      <c r="AY151" s="231" t="s">
        <v>176</v>
      </c>
    </row>
    <row r="152" spans="1:65" s="2" customFormat="1" ht="24.2" customHeight="1">
      <c r="A152" s="36"/>
      <c r="B152" s="37"/>
      <c r="C152" s="181" t="s">
        <v>237</v>
      </c>
      <c r="D152" s="181" t="s">
        <v>178</v>
      </c>
      <c r="E152" s="182" t="s">
        <v>229</v>
      </c>
      <c r="F152" s="183" t="s">
        <v>230</v>
      </c>
      <c r="G152" s="184" t="s">
        <v>142</v>
      </c>
      <c r="H152" s="185">
        <v>1222</v>
      </c>
      <c r="I152" s="186"/>
      <c r="J152" s="187">
        <f>ROUND(I152*H152,2)</f>
        <v>0</v>
      </c>
      <c r="K152" s="183" t="s">
        <v>21</v>
      </c>
      <c r="L152" s="41"/>
      <c r="M152" s="188" t="s">
        <v>21</v>
      </c>
      <c r="N152" s="189" t="s">
        <v>48</v>
      </c>
      <c r="O152" s="66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2" t="s">
        <v>182</v>
      </c>
      <c r="AT152" s="192" t="s">
        <v>178</v>
      </c>
      <c r="AU152" s="192" t="s">
        <v>87</v>
      </c>
      <c r="AY152" s="19" t="s">
        <v>176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9" t="s">
        <v>84</v>
      </c>
      <c r="BK152" s="193">
        <f>ROUND(I152*H152,2)</f>
        <v>0</v>
      </c>
      <c r="BL152" s="19" t="s">
        <v>182</v>
      </c>
      <c r="BM152" s="192" t="s">
        <v>966</v>
      </c>
    </row>
    <row r="153" spans="1:65" s="13" customFormat="1" ht="11.25">
      <c r="B153" s="199"/>
      <c r="C153" s="200"/>
      <c r="D153" s="201" t="s">
        <v>186</v>
      </c>
      <c r="E153" s="202" t="s">
        <v>21</v>
      </c>
      <c r="F153" s="203" t="s">
        <v>232</v>
      </c>
      <c r="G153" s="200"/>
      <c r="H153" s="202" t="s">
        <v>21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186</v>
      </c>
      <c r="AU153" s="209" t="s">
        <v>87</v>
      </c>
      <c r="AV153" s="13" t="s">
        <v>84</v>
      </c>
      <c r="AW153" s="13" t="s">
        <v>38</v>
      </c>
      <c r="AX153" s="13" t="s">
        <v>77</v>
      </c>
      <c r="AY153" s="209" t="s">
        <v>176</v>
      </c>
    </row>
    <row r="154" spans="1:65" s="14" customFormat="1" ht="11.25">
      <c r="B154" s="210"/>
      <c r="C154" s="211"/>
      <c r="D154" s="201" t="s">
        <v>186</v>
      </c>
      <c r="E154" s="212" t="s">
        <v>21</v>
      </c>
      <c r="F154" s="213" t="s">
        <v>140</v>
      </c>
      <c r="G154" s="211"/>
      <c r="H154" s="214">
        <v>1222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186</v>
      </c>
      <c r="AU154" s="220" t="s">
        <v>87</v>
      </c>
      <c r="AV154" s="14" t="s">
        <v>87</v>
      </c>
      <c r="AW154" s="14" t="s">
        <v>38</v>
      </c>
      <c r="AX154" s="14" t="s">
        <v>77</v>
      </c>
      <c r="AY154" s="220" t="s">
        <v>176</v>
      </c>
    </row>
    <row r="155" spans="1:65" s="15" customFormat="1" ht="11.25">
      <c r="B155" s="221"/>
      <c r="C155" s="222"/>
      <c r="D155" s="201" t="s">
        <v>186</v>
      </c>
      <c r="E155" s="223" t="s">
        <v>21</v>
      </c>
      <c r="F155" s="224" t="s">
        <v>188</v>
      </c>
      <c r="G155" s="222"/>
      <c r="H155" s="225">
        <v>1222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186</v>
      </c>
      <c r="AU155" s="231" t="s">
        <v>87</v>
      </c>
      <c r="AV155" s="15" t="s">
        <v>182</v>
      </c>
      <c r="AW155" s="15" t="s">
        <v>38</v>
      </c>
      <c r="AX155" s="15" t="s">
        <v>84</v>
      </c>
      <c r="AY155" s="231" t="s">
        <v>176</v>
      </c>
    </row>
    <row r="156" spans="1:65" s="2" customFormat="1" ht="24.2" customHeight="1">
      <c r="A156" s="36"/>
      <c r="B156" s="37"/>
      <c r="C156" s="181" t="s">
        <v>241</v>
      </c>
      <c r="D156" s="181" t="s">
        <v>178</v>
      </c>
      <c r="E156" s="182" t="s">
        <v>234</v>
      </c>
      <c r="F156" s="183" t="s">
        <v>235</v>
      </c>
      <c r="G156" s="184" t="s">
        <v>142</v>
      </c>
      <c r="H156" s="185">
        <v>77</v>
      </c>
      <c r="I156" s="186"/>
      <c r="J156" s="187">
        <f>ROUND(I156*H156,2)</f>
        <v>0</v>
      </c>
      <c r="K156" s="183" t="s">
        <v>21</v>
      </c>
      <c r="L156" s="41"/>
      <c r="M156" s="188" t="s">
        <v>21</v>
      </c>
      <c r="N156" s="189" t="s">
        <v>48</v>
      </c>
      <c r="O156" s="66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2" t="s">
        <v>182</v>
      </c>
      <c r="AT156" s="192" t="s">
        <v>178</v>
      </c>
      <c r="AU156" s="192" t="s">
        <v>87</v>
      </c>
      <c r="AY156" s="19" t="s">
        <v>176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9" t="s">
        <v>84</v>
      </c>
      <c r="BK156" s="193">
        <f>ROUND(I156*H156,2)</f>
        <v>0</v>
      </c>
      <c r="BL156" s="19" t="s">
        <v>182</v>
      </c>
      <c r="BM156" s="192" t="s">
        <v>967</v>
      </c>
    </row>
    <row r="157" spans="1:65" s="13" customFormat="1" ht="11.25">
      <c r="B157" s="199"/>
      <c r="C157" s="200"/>
      <c r="D157" s="201" t="s">
        <v>186</v>
      </c>
      <c r="E157" s="202" t="s">
        <v>21</v>
      </c>
      <c r="F157" s="203" t="s">
        <v>232</v>
      </c>
      <c r="G157" s="200"/>
      <c r="H157" s="202" t="s">
        <v>21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186</v>
      </c>
      <c r="AU157" s="209" t="s">
        <v>87</v>
      </c>
      <c r="AV157" s="13" t="s">
        <v>84</v>
      </c>
      <c r="AW157" s="13" t="s">
        <v>38</v>
      </c>
      <c r="AX157" s="13" t="s">
        <v>77</v>
      </c>
      <c r="AY157" s="209" t="s">
        <v>176</v>
      </c>
    </row>
    <row r="158" spans="1:65" s="14" customFormat="1" ht="11.25">
      <c r="B158" s="210"/>
      <c r="C158" s="211"/>
      <c r="D158" s="201" t="s">
        <v>186</v>
      </c>
      <c r="E158" s="212" t="s">
        <v>21</v>
      </c>
      <c r="F158" s="213" t="s">
        <v>144</v>
      </c>
      <c r="G158" s="211"/>
      <c r="H158" s="214">
        <v>77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186</v>
      </c>
      <c r="AU158" s="220" t="s">
        <v>87</v>
      </c>
      <c r="AV158" s="14" t="s">
        <v>87</v>
      </c>
      <c r="AW158" s="14" t="s">
        <v>38</v>
      </c>
      <c r="AX158" s="14" t="s">
        <v>77</v>
      </c>
      <c r="AY158" s="220" t="s">
        <v>176</v>
      </c>
    </row>
    <row r="159" spans="1:65" s="15" customFormat="1" ht="11.25">
      <c r="B159" s="221"/>
      <c r="C159" s="222"/>
      <c r="D159" s="201" t="s">
        <v>186</v>
      </c>
      <c r="E159" s="223" t="s">
        <v>21</v>
      </c>
      <c r="F159" s="224" t="s">
        <v>188</v>
      </c>
      <c r="G159" s="222"/>
      <c r="H159" s="225">
        <v>77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186</v>
      </c>
      <c r="AU159" s="231" t="s">
        <v>87</v>
      </c>
      <c r="AV159" s="15" t="s">
        <v>182</v>
      </c>
      <c r="AW159" s="15" t="s">
        <v>38</v>
      </c>
      <c r="AX159" s="15" t="s">
        <v>84</v>
      </c>
      <c r="AY159" s="231" t="s">
        <v>176</v>
      </c>
    </row>
    <row r="160" spans="1:65" s="2" customFormat="1" ht="24.2" customHeight="1">
      <c r="A160" s="36"/>
      <c r="B160" s="37"/>
      <c r="C160" s="181" t="s">
        <v>246</v>
      </c>
      <c r="D160" s="181" t="s">
        <v>178</v>
      </c>
      <c r="E160" s="182" t="s">
        <v>238</v>
      </c>
      <c r="F160" s="183" t="s">
        <v>239</v>
      </c>
      <c r="G160" s="184" t="s">
        <v>142</v>
      </c>
      <c r="H160" s="185">
        <v>107</v>
      </c>
      <c r="I160" s="186"/>
      <c r="J160" s="187">
        <f>ROUND(I160*H160,2)</f>
        <v>0</v>
      </c>
      <c r="K160" s="183" t="s">
        <v>21</v>
      </c>
      <c r="L160" s="41"/>
      <c r="M160" s="188" t="s">
        <v>21</v>
      </c>
      <c r="N160" s="189" t="s">
        <v>48</v>
      </c>
      <c r="O160" s="66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2" t="s">
        <v>182</v>
      </c>
      <c r="AT160" s="192" t="s">
        <v>178</v>
      </c>
      <c r="AU160" s="192" t="s">
        <v>87</v>
      </c>
      <c r="AY160" s="19" t="s">
        <v>176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9" t="s">
        <v>84</v>
      </c>
      <c r="BK160" s="193">
        <f>ROUND(I160*H160,2)</f>
        <v>0</v>
      </c>
      <c r="BL160" s="19" t="s">
        <v>182</v>
      </c>
      <c r="BM160" s="192" t="s">
        <v>968</v>
      </c>
    </row>
    <row r="161" spans="1:65" s="13" customFormat="1" ht="11.25">
      <c r="B161" s="199"/>
      <c r="C161" s="200"/>
      <c r="D161" s="201" t="s">
        <v>186</v>
      </c>
      <c r="E161" s="202" t="s">
        <v>21</v>
      </c>
      <c r="F161" s="203" t="s">
        <v>232</v>
      </c>
      <c r="G161" s="200"/>
      <c r="H161" s="202" t="s">
        <v>21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186</v>
      </c>
      <c r="AU161" s="209" t="s">
        <v>87</v>
      </c>
      <c r="AV161" s="13" t="s">
        <v>84</v>
      </c>
      <c r="AW161" s="13" t="s">
        <v>38</v>
      </c>
      <c r="AX161" s="13" t="s">
        <v>77</v>
      </c>
      <c r="AY161" s="209" t="s">
        <v>176</v>
      </c>
    </row>
    <row r="162" spans="1:65" s="14" customFormat="1" ht="11.25">
      <c r="B162" s="210"/>
      <c r="C162" s="211"/>
      <c r="D162" s="201" t="s">
        <v>186</v>
      </c>
      <c r="E162" s="212" t="s">
        <v>21</v>
      </c>
      <c r="F162" s="213" t="s">
        <v>147</v>
      </c>
      <c r="G162" s="211"/>
      <c r="H162" s="214">
        <v>107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186</v>
      </c>
      <c r="AU162" s="220" t="s">
        <v>87</v>
      </c>
      <c r="AV162" s="14" t="s">
        <v>87</v>
      </c>
      <c r="AW162" s="14" t="s">
        <v>38</v>
      </c>
      <c r="AX162" s="14" t="s">
        <v>77</v>
      </c>
      <c r="AY162" s="220" t="s">
        <v>176</v>
      </c>
    </row>
    <row r="163" spans="1:65" s="15" customFormat="1" ht="11.25">
      <c r="B163" s="221"/>
      <c r="C163" s="222"/>
      <c r="D163" s="201" t="s">
        <v>186</v>
      </c>
      <c r="E163" s="223" t="s">
        <v>21</v>
      </c>
      <c r="F163" s="224" t="s">
        <v>188</v>
      </c>
      <c r="G163" s="222"/>
      <c r="H163" s="225">
        <v>107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186</v>
      </c>
      <c r="AU163" s="231" t="s">
        <v>87</v>
      </c>
      <c r="AV163" s="15" t="s">
        <v>182</v>
      </c>
      <c r="AW163" s="15" t="s">
        <v>38</v>
      </c>
      <c r="AX163" s="15" t="s">
        <v>84</v>
      </c>
      <c r="AY163" s="231" t="s">
        <v>176</v>
      </c>
    </row>
    <row r="164" spans="1:65" s="2" customFormat="1" ht="16.5" customHeight="1">
      <c r="A164" s="36"/>
      <c r="B164" s="37"/>
      <c r="C164" s="181" t="s">
        <v>251</v>
      </c>
      <c r="D164" s="181" t="s">
        <v>178</v>
      </c>
      <c r="E164" s="182" t="s">
        <v>242</v>
      </c>
      <c r="F164" s="183" t="s">
        <v>243</v>
      </c>
      <c r="G164" s="184" t="s">
        <v>131</v>
      </c>
      <c r="H164" s="185">
        <v>2300</v>
      </c>
      <c r="I164" s="186"/>
      <c r="J164" s="187">
        <f>ROUND(I164*H164,2)</f>
        <v>0</v>
      </c>
      <c r="K164" s="183" t="s">
        <v>181</v>
      </c>
      <c r="L164" s="41"/>
      <c r="M164" s="188" t="s">
        <v>21</v>
      </c>
      <c r="N164" s="189" t="s">
        <v>48</v>
      </c>
      <c r="O164" s="66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2" t="s">
        <v>182</v>
      </c>
      <c r="AT164" s="192" t="s">
        <v>178</v>
      </c>
      <c r="AU164" s="192" t="s">
        <v>87</v>
      </c>
      <c r="AY164" s="19" t="s">
        <v>176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9" t="s">
        <v>84</v>
      </c>
      <c r="BK164" s="193">
        <f>ROUND(I164*H164,2)</f>
        <v>0</v>
      </c>
      <c r="BL164" s="19" t="s">
        <v>182</v>
      </c>
      <c r="BM164" s="192" t="s">
        <v>969</v>
      </c>
    </row>
    <row r="165" spans="1:65" s="2" customFormat="1" ht="11.25">
      <c r="A165" s="36"/>
      <c r="B165" s="37"/>
      <c r="C165" s="38"/>
      <c r="D165" s="194" t="s">
        <v>184</v>
      </c>
      <c r="E165" s="38"/>
      <c r="F165" s="195" t="s">
        <v>245</v>
      </c>
      <c r="G165" s="38"/>
      <c r="H165" s="38"/>
      <c r="I165" s="196"/>
      <c r="J165" s="38"/>
      <c r="K165" s="38"/>
      <c r="L165" s="41"/>
      <c r="M165" s="197"/>
      <c r="N165" s="198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184</v>
      </c>
      <c r="AU165" s="19" t="s">
        <v>87</v>
      </c>
    </row>
    <row r="166" spans="1:65" s="14" customFormat="1" ht="11.25">
      <c r="B166" s="210"/>
      <c r="C166" s="211"/>
      <c r="D166" s="201" t="s">
        <v>186</v>
      </c>
      <c r="E166" s="212" t="s">
        <v>21</v>
      </c>
      <c r="F166" s="213" t="s">
        <v>935</v>
      </c>
      <c r="G166" s="211"/>
      <c r="H166" s="214">
        <v>2300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186</v>
      </c>
      <c r="AU166" s="220" t="s">
        <v>87</v>
      </c>
      <c r="AV166" s="14" t="s">
        <v>87</v>
      </c>
      <c r="AW166" s="14" t="s">
        <v>38</v>
      </c>
      <c r="AX166" s="14" t="s">
        <v>77</v>
      </c>
      <c r="AY166" s="220" t="s">
        <v>176</v>
      </c>
    </row>
    <row r="167" spans="1:65" s="15" customFormat="1" ht="11.25">
      <c r="B167" s="221"/>
      <c r="C167" s="222"/>
      <c r="D167" s="201" t="s">
        <v>186</v>
      </c>
      <c r="E167" s="223" t="s">
        <v>21</v>
      </c>
      <c r="F167" s="224" t="s">
        <v>188</v>
      </c>
      <c r="G167" s="222"/>
      <c r="H167" s="225">
        <v>2300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186</v>
      </c>
      <c r="AU167" s="231" t="s">
        <v>87</v>
      </c>
      <c r="AV167" s="15" t="s">
        <v>182</v>
      </c>
      <c r="AW167" s="15" t="s">
        <v>38</v>
      </c>
      <c r="AX167" s="15" t="s">
        <v>84</v>
      </c>
      <c r="AY167" s="231" t="s">
        <v>176</v>
      </c>
    </row>
    <row r="168" spans="1:65" s="2" customFormat="1" ht="21.75" customHeight="1">
      <c r="A168" s="36"/>
      <c r="B168" s="37"/>
      <c r="C168" s="181" t="s">
        <v>256</v>
      </c>
      <c r="D168" s="181" t="s">
        <v>178</v>
      </c>
      <c r="E168" s="182" t="s">
        <v>247</v>
      </c>
      <c r="F168" s="183" t="s">
        <v>248</v>
      </c>
      <c r="G168" s="184" t="s">
        <v>142</v>
      </c>
      <c r="H168" s="185">
        <v>1222</v>
      </c>
      <c r="I168" s="186"/>
      <c r="J168" s="187">
        <f>ROUND(I168*H168,2)</f>
        <v>0</v>
      </c>
      <c r="K168" s="183" t="s">
        <v>181</v>
      </c>
      <c r="L168" s="41"/>
      <c r="M168" s="188" t="s">
        <v>21</v>
      </c>
      <c r="N168" s="189" t="s">
        <v>48</v>
      </c>
      <c r="O168" s="66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2" t="s">
        <v>182</v>
      </c>
      <c r="AT168" s="192" t="s">
        <v>178</v>
      </c>
      <c r="AU168" s="192" t="s">
        <v>87</v>
      </c>
      <c r="AY168" s="19" t="s">
        <v>176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9" t="s">
        <v>84</v>
      </c>
      <c r="BK168" s="193">
        <f>ROUND(I168*H168,2)</f>
        <v>0</v>
      </c>
      <c r="BL168" s="19" t="s">
        <v>182</v>
      </c>
      <c r="BM168" s="192" t="s">
        <v>970</v>
      </c>
    </row>
    <row r="169" spans="1:65" s="2" customFormat="1" ht="11.25">
      <c r="A169" s="36"/>
      <c r="B169" s="37"/>
      <c r="C169" s="38"/>
      <c r="D169" s="194" t="s">
        <v>184</v>
      </c>
      <c r="E169" s="38"/>
      <c r="F169" s="195" t="s">
        <v>250</v>
      </c>
      <c r="G169" s="38"/>
      <c r="H169" s="38"/>
      <c r="I169" s="196"/>
      <c r="J169" s="38"/>
      <c r="K169" s="38"/>
      <c r="L169" s="41"/>
      <c r="M169" s="197"/>
      <c r="N169" s="198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184</v>
      </c>
      <c r="AU169" s="19" t="s">
        <v>87</v>
      </c>
    </row>
    <row r="170" spans="1:65" s="14" customFormat="1" ht="11.25">
      <c r="B170" s="210"/>
      <c r="C170" s="211"/>
      <c r="D170" s="201" t="s">
        <v>186</v>
      </c>
      <c r="E170" s="212" t="s">
        <v>21</v>
      </c>
      <c r="F170" s="213" t="s">
        <v>140</v>
      </c>
      <c r="G170" s="211"/>
      <c r="H170" s="214">
        <v>1222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186</v>
      </c>
      <c r="AU170" s="220" t="s">
        <v>87</v>
      </c>
      <c r="AV170" s="14" t="s">
        <v>87</v>
      </c>
      <c r="AW170" s="14" t="s">
        <v>38</v>
      </c>
      <c r="AX170" s="14" t="s">
        <v>77</v>
      </c>
      <c r="AY170" s="220" t="s">
        <v>176</v>
      </c>
    </row>
    <row r="171" spans="1:65" s="15" customFormat="1" ht="11.25">
      <c r="B171" s="221"/>
      <c r="C171" s="222"/>
      <c r="D171" s="201" t="s">
        <v>186</v>
      </c>
      <c r="E171" s="223" t="s">
        <v>21</v>
      </c>
      <c r="F171" s="224" t="s">
        <v>188</v>
      </c>
      <c r="G171" s="222"/>
      <c r="H171" s="225">
        <v>1222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186</v>
      </c>
      <c r="AU171" s="231" t="s">
        <v>87</v>
      </c>
      <c r="AV171" s="15" t="s">
        <v>182</v>
      </c>
      <c r="AW171" s="15" t="s">
        <v>38</v>
      </c>
      <c r="AX171" s="15" t="s">
        <v>84</v>
      </c>
      <c r="AY171" s="231" t="s">
        <v>176</v>
      </c>
    </row>
    <row r="172" spans="1:65" s="2" customFormat="1" ht="21.75" customHeight="1">
      <c r="A172" s="36"/>
      <c r="B172" s="37"/>
      <c r="C172" s="181" t="s">
        <v>8</v>
      </c>
      <c r="D172" s="181" t="s">
        <v>178</v>
      </c>
      <c r="E172" s="182" t="s">
        <v>252</v>
      </c>
      <c r="F172" s="183" t="s">
        <v>253</v>
      </c>
      <c r="G172" s="184" t="s">
        <v>142</v>
      </c>
      <c r="H172" s="185">
        <v>77</v>
      </c>
      <c r="I172" s="186"/>
      <c r="J172" s="187">
        <f>ROUND(I172*H172,2)</f>
        <v>0</v>
      </c>
      <c r="K172" s="183" t="s">
        <v>181</v>
      </c>
      <c r="L172" s="41"/>
      <c r="M172" s="188" t="s">
        <v>21</v>
      </c>
      <c r="N172" s="189" t="s">
        <v>48</v>
      </c>
      <c r="O172" s="66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2" t="s">
        <v>182</v>
      </c>
      <c r="AT172" s="192" t="s">
        <v>178</v>
      </c>
      <c r="AU172" s="192" t="s">
        <v>87</v>
      </c>
      <c r="AY172" s="19" t="s">
        <v>176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9" t="s">
        <v>84</v>
      </c>
      <c r="BK172" s="193">
        <f>ROUND(I172*H172,2)</f>
        <v>0</v>
      </c>
      <c r="BL172" s="19" t="s">
        <v>182</v>
      </c>
      <c r="BM172" s="192" t="s">
        <v>971</v>
      </c>
    </row>
    <row r="173" spans="1:65" s="2" customFormat="1" ht="11.25">
      <c r="A173" s="36"/>
      <c r="B173" s="37"/>
      <c r="C173" s="38"/>
      <c r="D173" s="194" t="s">
        <v>184</v>
      </c>
      <c r="E173" s="38"/>
      <c r="F173" s="195" t="s">
        <v>255</v>
      </c>
      <c r="G173" s="38"/>
      <c r="H173" s="38"/>
      <c r="I173" s="196"/>
      <c r="J173" s="38"/>
      <c r="K173" s="38"/>
      <c r="L173" s="41"/>
      <c r="M173" s="197"/>
      <c r="N173" s="198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184</v>
      </c>
      <c r="AU173" s="19" t="s">
        <v>87</v>
      </c>
    </row>
    <row r="174" spans="1:65" s="14" customFormat="1" ht="11.25">
      <c r="B174" s="210"/>
      <c r="C174" s="211"/>
      <c r="D174" s="201" t="s">
        <v>186</v>
      </c>
      <c r="E174" s="212" t="s">
        <v>21</v>
      </c>
      <c r="F174" s="213" t="s">
        <v>144</v>
      </c>
      <c r="G174" s="211"/>
      <c r="H174" s="214">
        <v>77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186</v>
      </c>
      <c r="AU174" s="220" t="s">
        <v>87</v>
      </c>
      <c r="AV174" s="14" t="s">
        <v>87</v>
      </c>
      <c r="AW174" s="14" t="s">
        <v>38</v>
      </c>
      <c r="AX174" s="14" t="s">
        <v>77</v>
      </c>
      <c r="AY174" s="220" t="s">
        <v>176</v>
      </c>
    </row>
    <row r="175" spans="1:65" s="15" customFormat="1" ht="11.25">
      <c r="B175" s="221"/>
      <c r="C175" s="222"/>
      <c r="D175" s="201" t="s">
        <v>186</v>
      </c>
      <c r="E175" s="223" t="s">
        <v>21</v>
      </c>
      <c r="F175" s="224" t="s">
        <v>188</v>
      </c>
      <c r="G175" s="222"/>
      <c r="H175" s="225">
        <v>77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186</v>
      </c>
      <c r="AU175" s="231" t="s">
        <v>87</v>
      </c>
      <c r="AV175" s="15" t="s">
        <v>182</v>
      </c>
      <c r="AW175" s="15" t="s">
        <v>38</v>
      </c>
      <c r="AX175" s="15" t="s">
        <v>84</v>
      </c>
      <c r="AY175" s="231" t="s">
        <v>176</v>
      </c>
    </row>
    <row r="176" spans="1:65" s="2" customFormat="1" ht="21.75" customHeight="1">
      <c r="A176" s="36"/>
      <c r="B176" s="37"/>
      <c r="C176" s="181" t="s">
        <v>220</v>
      </c>
      <c r="D176" s="181" t="s">
        <v>178</v>
      </c>
      <c r="E176" s="182" t="s">
        <v>257</v>
      </c>
      <c r="F176" s="183" t="s">
        <v>258</v>
      </c>
      <c r="G176" s="184" t="s">
        <v>142</v>
      </c>
      <c r="H176" s="185">
        <v>107</v>
      </c>
      <c r="I176" s="186"/>
      <c r="J176" s="187">
        <f>ROUND(I176*H176,2)</f>
        <v>0</v>
      </c>
      <c r="K176" s="183" t="s">
        <v>181</v>
      </c>
      <c r="L176" s="41"/>
      <c r="M176" s="188" t="s">
        <v>21</v>
      </c>
      <c r="N176" s="189" t="s">
        <v>48</v>
      </c>
      <c r="O176" s="66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2" t="s">
        <v>182</v>
      </c>
      <c r="AT176" s="192" t="s">
        <v>178</v>
      </c>
      <c r="AU176" s="192" t="s">
        <v>87</v>
      </c>
      <c r="AY176" s="19" t="s">
        <v>176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9" t="s">
        <v>84</v>
      </c>
      <c r="BK176" s="193">
        <f>ROUND(I176*H176,2)</f>
        <v>0</v>
      </c>
      <c r="BL176" s="19" t="s">
        <v>182</v>
      </c>
      <c r="BM176" s="192" t="s">
        <v>972</v>
      </c>
    </row>
    <row r="177" spans="1:65" s="2" customFormat="1" ht="11.25">
      <c r="A177" s="36"/>
      <c r="B177" s="37"/>
      <c r="C177" s="38"/>
      <c r="D177" s="194" t="s">
        <v>184</v>
      </c>
      <c r="E177" s="38"/>
      <c r="F177" s="195" t="s">
        <v>260</v>
      </c>
      <c r="G177" s="38"/>
      <c r="H177" s="38"/>
      <c r="I177" s="196"/>
      <c r="J177" s="38"/>
      <c r="K177" s="38"/>
      <c r="L177" s="41"/>
      <c r="M177" s="197"/>
      <c r="N177" s="198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184</v>
      </c>
      <c r="AU177" s="19" t="s">
        <v>87</v>
      </c>
    </row>
    <row r="178" spans="1:65" s="14" customFormat="1" ht="11.25">
      <c r="B178" s="210"/>
      <c r="C178" s="211"/>
      <c r="D178" s="201" t="s">
        <v>186</v>
      </c>
      <c r="E178" s="212" t="s">
        <v>21</v>
      </c>
      <c r="F178" s="213" t="s">
        <v>147</v>
      </c>
      <c r="G178" s="211"/>
      <c r="H178" s="214">
        <v>107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186</v>
      </c>
      <c r="AU178" s="220" t="s">
        <v>87</v>
      </c>
      <c r="AV178" s="14" t="s">
        <v>87</v>
      </c>
      <c r="AW178" s="14" t="s">
        <v>38</v>
      </c>
      <c r="AX178" s="14" t="s">
        <v>77</v>
      </c>
      <c r="AY178" s="220" t="s">
        <v>176</v>
      </c>
    </row>
    <row r="179" spans="1:65" s="15" customFormat="1" ht="11.25">
      <c r="B179" s="221"/>
      <c r="C179" s="222"/>
      <c r="D179" s="201" t="s">
        <v>186</v>
      </c>
      <c r="E179" s="223" t="s">
        <v>21</v>
      </c>
      <c r="F179" s="224" t="s">
        <v>188</v>
      </c>
      <c r="G179" s="222"/>
      <c r="H179" s="225">
        <v>107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186</v>
      </c>
      <c r="AU179" s="231" t="s">
        <v>87</v>
      </c>
      <c r="AV179" s="15" t="s">
        <v>182</v>
      </c>
      <c r="AW179" s="15" t="s">
        <v>38</v>
      </c>
      <c r="AX179" s="15" t="s">
        <v>84</v>
      </c>
      <c r="AY179" s="231" t="s">
        <v>176</v>
      </c>
    </row>
    <row r="180" spans="1:65" s="2" customFormat="1" ht="21.75" customHeight="1">
      <c r="A180" s="36"/>
      <c r="B180" s="37"/>
      <c r="C180" s="181" t="s">
        <v>269</v>
      </c>
      <c r="D180" s="181" t="s">
        <v>178</v>
      </c>
      <c r="E180" s="182" t="s">
        <v>973</v>
      </c>
      <c r="F180" s="183" t="s">
        <v>974</v>
      </c>
      <c r="G180" s="184" t="s">
        <v>142</v>
      </c>
      <c r="H180" s="185">
        <v>2</v>
      </c>
      <c r="I180" s="186"/>
      <c r="J180" s="187">
        <f>ROUND(I180*H180,2)</f>
        <v>0</v>
      </c>
      <c r="K180" s="183" t="s">
        <v>181</v>
      </c>
      <c r="L180" s="41"/>
      <c r="M180" s="188" t="s">
        <v>21</v>
      </c>
      <c r="N180" s="189" t="s">
        <v>48</v>
      </c>
      <c r="O180" s="66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2" t="s">
        <v>182</v>
      </c>
      <c r="AT180" s="192" t="s">
        <v>178</v>
      </c>
      <c r="AU180" s="192" t="s">
        <v>87</v>
      </c>
      <c r="AY180" s="19" t="s">
        <v>176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9" t="s">
        <v>84</v>
      </c>
      <c r="BK180" s="193">
        <f>ROUND(I180*H180,2)</f>
        <v>0</v>
      </c>
      <c r="BL180" s="19" t="s">
        <v>182</v>
      </c>
      <c r="BM180" s="192" t="s">
        <v>975</v>
      </c>
    </row>
    <row r="181" spans="1:65" s="2" customFormat="1" ht="11.25">
      <c r="A181" s="36"/>
      <c r="B181" s="37"/>
      <c r="C181" s="38"/>
      <c r="D181" s="194" t="s">
        <v>184</v>
      </c>
      <c r="E181" s="38"/>
      <c r="F181" s="195" t="s">
        <v>976</v>
      </c>
      <c r="G181" s="38"/>
      <c r="H181" s="38"/>
      <c r="I181" s="196"/>
      <c r="J181" s="38"/>
      <c r="K181" s="38"/>
      <c r="L181" s="41"/>
      <c r="M181" s="197"/>
      <c r="N181" s="198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184</v>
      </c>
      <c r="AU181" s="19" t="s">
        <v>87</v>
      </c>
    </row>
    <row r="182" spans="1:65" s="14" customFormat="1" ht="11.25">
      <c r="B182" s="210"/>
      <c r="C182" s="211"/>
      <c r="D182" s="201" t="s">
        <v>186</v>
      </c>
      <c r="E182" s="212" t="s">
        <v>21</v>
      </c>
      <c r="F182" s="213" t="s">
        <v>943</v>
      </c>
      <c r="G182" s="211"/>
      <c r="H182" s="214">
        <v>2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186</v>
      </c>
      <c r="AU182" s="220" t="s">
        <v>87</v>
      </c>
      <c r="AV182" s="14" t="s">
        <v>87</v>
      </c>
      <c r="AW182" s="14" t="s">
        <v>38</v>
      </c>
      <c r="AX182" s="14" t="s">
        <v>77</v>
      </c>
      <c r="AY182" s="220" t="s">
        <v>176</v>
      </c>
    </row>
    <row r="183" spans="1:65" s="15" customFormat="1" ht="11.25">
      <c r="B183" s="221"/>
      <c r="C183" s="222"/>
      <c r="D183" s="201" t="s">
        <v>186</v>
      </c>
      <c r="E183" s="223" t="s">
        <v>21</v>
      </c>
      <c r="F183" s="224" t="s">
        <v>188</v>
      </c>
      <c r="G183" s="222"/>
      <c r="H183" s="225">
        <v>2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186</v>
      </c>
      <c r="AU183" s="231" t="s">
        <v>87</v>
      </c>
      <c r="AV183" s="15" t="s">
        <v>182</v>
      </c>
      <c r="AW183" s="15" t="s">
        <v>38</v>
      </c>
      <c r="AX183" s="15" t="s">
        <v>84</v>
      </c>
      <c r="AY183" s="231" t="s">
        <v>176</v>
      </c>
    </row>
    <row r="184" spans="1:65" s="2" customFormat="1" ht="24.2" customHeight="1">
      <c r="A184" s="36"/>
      <c r="B184" s="37"/>
      <c r="C184" s="181" t="s">
        <v>274</v>
      </c>
      <c r="D184" s="181" t="s">
        <v>178</v>
      </c>
      <c r="E184" s="182" t="s">
        <v>261</v>
      </c>
      <c r="F184" s="183" t="s">
        <v>262</v>
      </c>
      <c r="G184" s="184" t="s">
        <v>142</v>
      </c>
      <c r="H184" s="185">
        <v>1222</v>
      </c>
      <c r="I184" s="186"/>
      <c r="J184" s="187">
        <f>ROUND(I184*H184,2)</f>
        <v>0</v>
      </c>
      <c r="K184" s="183" t="s">
        <v>181</v>
      </c>
      <c r="L184" s="41"/>
      <c r="M184" s="188" t="s">
        <v>21</v>
      </c>
      <c r="N184" s="189" t="s">
        <v>48</v>
      </c>
      <c r="O184" s="66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2" t="s">
        <v>182</v>
      </c>
      <c r="AT184" s="192" t="s">
        <v>178</v>
      </c>
      <c r="AU184" s="192" t="s">
        <v>87</v>
      </c>
      <c r="AY184" s="19" t="s">
        <v>176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9" t="s">
        <v>84</v>
      </c>
      <c r="BK184" s="193">
        <f>ROUND(I184*H184,2)</f>
        <v>0</v>
      </c>
      <c r="BL184" s="19" t="s">
        <v>182</v>
      </c>
      <c r="BM184" s="192" t="s">
        <v>977</v>
      </c>
    </row>
    <row r="185" spans="1:65" s="2" customFormat="1" ht="11.25">
      <c r="A185" s="36"/>
      <c r="B185" s="37"/>
      <c r="C185" s="38"/>
      <c r="D185" s="194" t="s">
        <v>184</v>
      </c>
      <c r="E185" s="38"/>
      <c r="F185" s="195" t="s">
        <v>264</v>
      </c>
      <c r="G185" s="38"/>
      <c r="H185" s="38"/>
      <c r="I185" s="196"/>
      <c r="J185" s="38"/>
      <c r="K185" s="38"/>
      <c r="L185" s="41"/>
      <c r="M185" s="197"/>
      <c r="N185" s="198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184</v>
      </c>
      <c r="AU185" s="19" t="s">
        <v>87</v>
      </c>
    </row>
    <row r="186" spans="1:65" s="14" customFormat="1" ht="11.25">
      <c r="B186" s="210"/>
      <c r="C186" s="211"/>
      <c r="D186" s="201" t="s">
        <v>186</v>
      </c>
      <c r="E186" s="212" t="s">
        <v>21</v>
      </c>
      <c r="F186" s="213" t="s">
        <v>140</v>
      </c>
      <c r="G186" s="211"/>
      <c r="H186" s="214">
        <v>1222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186</v>
      </c>
      <c r="AU186" s="220" t="s">
        <v>87</v>
      </c>
      <c r="AV186" s="14" t="s">
        <v>87</v>
      </c>
      <c r="AW186" s="14" t="s">
        <v>38</v>
      </c>
      <c r="AX186" s="14" t="s">
        <v>77</v>
      </c>
      <c r="AY186" s="220" t="s">
        <v>176</v>
      </c>
    </row>
    <row r="187" spans="1:65" s="15" customFormat="1" ht="11.25">
      <c r="B187" s="221"/>
      <c r="C187" s="222"/>
      <c r="D187" s="201" t="s">
        <v>186</v>
      </c>
      <c r="E187" s="223" t="s">
        <v>21</v>
      </c>
      <c r="F187" s="224" t="s">
        <v>188</v>
      </c>
      <c r="G187" s="222"/>
      <c r="H187" s="225">
        <v>1222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186</v>
      </c>
      <c r="AU187" s="231" t="s">
        <v>87</v>
      </c>
      <c r="AV187" s="15" t="s">
        <v>182</v>
      </c>
      <c r="AW187" s="15" t="s">
        <v>38</v>
      </c>
      <c r="AX187" s="15" t="s">
        <v>84</v>
      </c>
      <c r="AY187" s="231" t="s">
        <v>176</v>
      </c>
    </row>
    <row r="188" spans="1:65" s="2" customFormat="1" ht="24.2" customHeight="1">
      <c r="A188" s="36"/>
      <c r="B188" s="37"/>
      <c r="C188" s="181" t="s">
        <v>280</v>
      </c>
      <c r="D188" s="181" t="s">
        <v>178</v>
      </c>
      <c r="E188" s="182" t="s">
        <v>265</v>
      </c>
      <c r="F188" s="183" t="s">
        <v>266</v>
      </c>
      <c r="G188" s="184" t="s">
        <v>142</v>
      </c>
      <c r="H188" s="185">
        <v>77</v>
      </c>
      <c r="I188" s="186"/>
      <c r="J188" s="187">
        <f>ROUND(I188*H188,2)</f>
        <v>0</v>
      </c>
      <c r="K188" s="183" t="s">
        <v>181</v>
      </c>
      <c r="L188" s="41"/>
      <c r="M188" s="188" t="s">
        <v>21</v>
      </c>
      <c r="N188" s="189" t="s">
        <v>48</v>
      </c>
      <c r="O188" s="66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2" t="s">
        <v>182</v>
      </c>
      <c r="AT188" s="192" t="s">
        <v>178</v>
      </c>
      <c r="AU188" s="192" t="s">
        <v>87</v>
      </c>
      <c r="AY188" s="19" t="s">
        <v>176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9" t="s">
        <v>84</v>
      </c>
      <c r="BK188" s="193">
        <f>ROUND(I188*H188,2)</f>
        <v>0</v>
      </c>
      <c r="BL188" s="19" t="s">
        <v>182</v>
      </c>
      <c r="BM188" s="192" t="s">
        <v>978</v>
      </c>
    </row>
    <row r="189" spans="1:65" s="2" customFormat="1" ht="11.25">
      <c r="A189" s="36"/>
      <c r="B189" s="37"/>
      <c r="C189" s="38"/>
      <c r="D189" s="194" t="s">
        <v>184</v>
      </c>
      <c r="E189" s="38"/>
      <c r="F189" s="195" t="s">
        <v>268</v>
      </c>
      <c r="G189" s="38"/>
      <c r="H189" s="38"/>
      <c r="I189" s="196"/>
      <c r="J189" s="38"/>
      <c r="K189" s="38"/>
      <c r="L189" s="41"/>
      <c r="M189" s="197"/>
      <c r="N189" s="198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184</v>
      </c>
      <c r="AU189" s="19" t="s">
        <v>87</v>
      </c>
    </row>
    <row r="190" spans="1:65" s="14" customFormat="1" ht="11.25">
      <c r="B190" s="210"/>
      <c r="C190" s="211"/>
      <c r="D190" s="201" t="s">
        <v>186</v>
      </c>
      <c r="E190" s="212" t="s">
        <v>21</v>
      </c>
      <c r="F190" s="213" t="s">
        <v>144</v>
      </c>
      <c r="G190" s="211"/>
      <c r="H190" s="214">
        <v>77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186</v>
      </c>
      <c r="AU190" s="220" t="s">
        <v>87</v>
      </c>
      <c r="AV190" s="14" t="s">
        <v>87</v>
      </c>
      <c r="AW190" s="14" t="s">
        <v>38</v>
      </c>
      <c r="AX190" s="14" t="s">
        <v>77</v>
      </c>
      <c r="AY190" s="220" t="s">
        <v>176</v>
      </c>
    </row>
    <row r="191" spans="1:65" s="15" customFormat="1" ht="11.25">
      <c r="B191" s="221"/>
      <c r="C191" s="222"/>
      <c r="D191" s="201" t="s">
        <v>186</v>
      </c>
      <c r="E191" s="223" t="s">
        <v>21</v>
      </c>
      <c r="F191" s="224" t="s">
        <v>188</v>
      </c>
      <c r="G191" s="222"/>
      <c r="H191" s="225">
        <v>77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186</v>
      </c>
      <c r="AU191" s="231" t="s">
        <v>87</v>
      </c>
      <c r="AV191" s="15" t="s">
        <v>182</v>
      </c>
      <c r="AW191" s="15" t="s">
        <v>38</v>
      </c>
      <c r="AX191" s="15" t="s">
        <v>84</v>
      </c>
      <c r="AY191" s="231" t="s">
        <v>176</v>
      </c>
    </row>
    <row r="192" spans="1:65" s="2" customFormat="1" ht="24.2" customHeight="1">
      <c r="A192" s="36"/>
      <c r="B192" s="37"/>
      <c r="C192" s="181" t="s">
        <v>286</v>
      </c>
      <c r="D192" s="181" t="s">
        <v>178</v>
      </c>
      <c r="E192" s="182" t="s">
        <v>270</v>
      </c>
      <c r="F192" s="183" t="s">
        <v>271</v>
      </c>
      <c r="G192" s="184" t="s">
        <v>142</v>
      </c>
      <c r="H192" s="185">
        <v>107</v>
      </c>
      <c r="I192" s="186"/>
      <c r="J192" s="187">
        <f>ROUND(I192*H192,2)</f>
        <v>0</v>
      </c>
      <c r="K192" s="183" t="s">
        <v>181</v>
      </c>
      <c r="L192" s="41"/>
      <c r="M192" s="188" t="s">
        <v>21</v>
      </c>
      <c r="N192" s="189" t="s">
        <v>48</v>
      </c>
      <c r="O192" s="66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2" t="s">
        <v>182</v>
      </c>
      <c r="AT192" s="192" t="s">
        <v>178</v>
      </c>
      <c r="AU192" s="192" t="s">
        <v>87</v>
      </c>
      <c r="AY192" s="19" t="s">
        <v>176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9" t="s">
        <v>84</v>
      </c>
      <c r="BK192" s="193">
        <f>ROUND(I192*H192,2)</f>
        <v>0</v>
      </c>
      <c r="BL192" s="19" t="s">
        <v>182</v>
      </c>
      <c r="BM192" s="192" t="s">
        <v>979</v>
      </c>
    </row>
    <row r="193" spans="1:65" s="2" customFormat="1" ht="11.25">
      <c r="A193" s="36"/>
      <c r="B193" s="37"/>
      <c r="C193" s="38"/>
      <c r="D193" s="194" t="s">
        <v>184</v>
      </c>
      <c r="E193" s="38"/>
      <c r="F193" s="195" t="s">
        <v>273</v>
      </c>
      <c r="G193" s="38"/>
      <c r="H193" s="38"/>
      <c r="I193" s="196"/>
      <c r="J193" s="38"/>
      <c r="K193" s="38"/>
      <c r="L193" s="41"/>
      <c r="M193" s="197"/>
      <c r="N193" s="198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184</v>
      </c>
      <c r="AU193" s="19" t="s">
        <v>87</v>
      </c>
    </row>
    <row r="194" spans="1:65" s="14" customFormat="1" ht="11.25">
      <c r="B194" s="210"/>
      <c r="C194" s="211"/>
      <c r="D194" s="201" t="s">
        <v>186</v>
      </c>
      <c r="E194" s="212" t="s">
        <v>21</v>
      </c>
      <c r="F194" s="213" t="s">
        <v>147</v>
      </c>
      <c r="G194" s="211"/>
      <c r="H194" s="214">
        <v>107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186</v>
      </c>
      <c r="AU194" s="220" t="s">
        <v>87</v>
      </c>
      <c r="AV194" s="14" t="s">
        <v>87</v>
      </c>
      <c r="AW194" s="14" t="s">
        <v>38</v>
      </c>
      <c r="AX194" s="14" t="s">
        <v>77</v>
      </c>
      <c r="AY194" s="220" t="s">
        <v>176</v>
      </c>
    </row>
    <row r="195" spans="1:65" s="15" customFormat="1" ht="11.25">
      <c r="B195" s="221"/>
      <c r="C195" s="222"/>
      <c r="D195" s="201" t="s">
        <v>186</v>
      </c>
      <c r="E195" s="223" t="s">
        <v>21</v>
      </c>
      <c r="F195" s="224" t="s">
        <v>188</v>
      </c>
      <c r="G195" s="222"/>
      <c r="H195" s="225">
        <v>107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186</v>
      </c>
      <c r="AU195" s="231" t="s">
        <v>87</v>
      </c>
      <c r="AV195" s="15" t="s">
        <v>182</v>
      </c>
      <c r="AW195" s="15" t="s">
        <v>38</v>
      </c>
      <c r="AX195" s="15" t="s">
        <v>84</v>
      </c>
      <c r="AY195" s="231" t="s">
        <v>176</v>
      </c>
    </row>
    <row r="196" spans="1:65" s="2" customFormat="1" ht="24.2" customHeight="1">
      <c r="A196" s="36"/>
      <c r="B196" s="37"/>
      <c r="C196" s="181" t="s">
        <v>7</v>
      </c>
      <c r="D196" s="181" t="s">
        <v>178</v>
      </c>
      <c r="E196" s="182" t="s">
        <v>980</v>
      </c>
      <c r="F196" s="183" t="s">
        <v>981</v>
      </c>
      <c r="G196" s="184" t="s">
        <v>142</v>
      </c>
      <c r="H196" s="185">
        <v>2</v>
      </c>
      <c r="I196" s="186"/>
      <c r="J196" s="187">
        <f>ROUND(I196*H196,2)</f>
        <v>0</v>
      </c>
      <c r="K196" s="183" t="s">
        <v>181</v>
      </c>
      <c r="L196" s="41"/>
      <c r="M196" s="188" t="s">
        <v>21</v>
      </c>
      <c r="N196" s="189" t="s">
        <v>48</v>
      </c>
      <c r="O196" s="66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2" t="s">
        <v>182</v>
      </c>
      <c r="AT196" s="192" t="s">
        <v>178</v>
      </c>
      <c r="AU196" s="192" t="s">
        <v>87</v>
      </c>
      <c r="AY196" s="19" t="s">
        <v>176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9" t="s">
        <v>84</v>
      </c>
      <c r="BK196" s="193">
        <f>ROUND(I196*H196,2)</f>
        <v>0</v>
      </c>
      <c r="BL196" s="19" t="s">
        <v>182</v>
      </c>
      <c r="BM196" s="192" t="s">
        <v>982</v>
      </c>
    </row>
    <row r="197" spans="1:65" s="2" customFormat="1" ht="11.25">
      <c r="A197" s="36"/>
      <c r="B197" s="37"/>
      <c r="C197" s="38"/>
      <c r="D197" s="194" t="s">
        <v>184</v>
      </c>
      <c r="E197" s="38"/>
      <c r="F197" s="195" t="s">
        <v>983</v>
      </c>
      <c r="G197" s="38"/>
      <c r="H197" s="38"/>
      <c r="I197" s="196"/>
      <c r="J197" s="38"/>
      <c r="K197" s="38"/>
      <c r="L197" s="41"/>
      <c r="M197" s="197"/>
      <c r="N197" s="198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184</v>
      </c>
      <c r="AU197" s="19" t="s">
        <v>87</v>
      </c>
    </row>
    <row r="198" spans="1:65" s="14" customFormat="1" ht="11.25">
      <c r="B198" s="210"/>
      <c r="C198" s="211"/>
      <c r="D198" s="201" t="s">
        <v>186</v>
      </c>
      <c r="E198" s="212" t="s">
        <v>21</v>
      </c>
      <c r="F198" s="213" t="s">
        <v>943</v>
      </c>
      <c r="G198" s="211"/>
      <c r="H198" s="214">
        <v>2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186</v>
      </c>
      <c r="AU198" s="220" t="s">
        <v>87</v>
      </c>
      <c r="AV198" s="14" t="s">
        <v>87</v>
      </c>
      <c r="AW198" s="14" t="s">
        <v>38</v>
      </c>
      <c r="AX198" s="14" t="s">
        <v>77</v>
      </c>
      <c r="AY198" s="220" t="s">
        <v>176</v>
      </c>
    </row>
    <row r="199" spans="1:65" s="15" customFormat="1" ht="11.25">
      <c r="B199" s="221"/>
      <c r="C199" s="222"/>
      <c r="D199" s="201" t="s">
        <v>186</v>
      </c>
      <c r="E199" s="223" t="s">
        <v>21</v>
      </c>
      <c r="F199" s="224" t="s">
        <v>188</v>
      </c>
      <c r="G199" s="222"/>
      <c r="H199" s="225">
        <v>2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186</v>
      </c>
      <c r="AU199" s="231" t="s">
        <v>87</v>
      </c>
      <c r="AV199" s="15" t="s">
        <v>182</v>
      </c>
      <c r="AW199" s="15" t="s">
        <v>38</v>
      </c>
      <c r="AX199" s="15" t="s">
        <v>84</v>
      </c>
      <c r="AY199" s="231" t="s">
        <v>176</v>
      </c>
    </row>
    <row r="200" spans="1:65" s="2" customFormat="1" ht="33" customHeight="1">
      <c r="A200" s="36"/>
      <c r="B200" s="37"/>
      <c r="C200" s="181" t="s">
        <v>519</v>
      </c>
      <c r="D200" s="181" t="s">
        <v>178</v>
      </c>
      <c r="E200" s="182" t="s">
        <v>275</v>
      </c>
      <c r="F200" s="183" t="s">
        <v>276</v>
      </c>
      <c r="G200" s="184" t="s">
        <v>142</v>
      </c>
      <c r="H200" s="185">
        <v>1222</v>
      </c>
      <c r="I200" s="186"/>
      <c r="J200" s="187">
        <f>ROUND(I200*H200,2)</f>
        <v>0</v>
      </c>
      <c r="K200" s="183" t="s">
        <v>181</v>
      </c>
      <c r="L200" s="41"/>
      <c r="M200" s="188" t="s">
        <v>21</v>
      </c>
      <c r="N200" s="189" t="s">
        <v>48</v>
      </c>
      <c r="O200" s="66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2" t="s">
        <v>182</v>
      </c>
      <c r="AT200" s="192" t="s">
        <v>178</v>
      </c>
      <c r="AU200" s="192" t="s">
        <v>87</v>
      </c>
      <c r="AY200" s="19" t="s">
        <v>176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9" t="s">
        <v>84</v>
      </c>
      <c r="BK200" s="193">
        <f>ROUND(I200*H200,2)</f>
        <v>0</v>
      </c>
      <c r="BL200" s="19" t="s">
        <v>182</v>
      </c>
      <c r="BM200" s="192" t="s">
        <v>984</v>
      </c>
    </row>
    <row r="201" spans="1:65" s="2" customFormat="1" ht="11.25">
      <c r="A201" s="36"/>
      <c r="B201" s="37"/>
      <c r="C201" s="38"/>
      <c r="D201" s="194" t="s">
        <v>184</v>
      </c>
      <c r="E201" s="38"/>
      <c r="F201" s="195" t="s">
        <v>278</v>
      </c>
      <c r="G201" s="38"/>
      <c r="H201" s="38"/>
      <c r="I201" s="196"/>
      <c r="J201" s="38"/>
      <c r="K201" s="38"/>
      <c r="L201" s="41"/>
      <c r="M201" s="197"/>
      <c r="N201" s="198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184</v>
      </c>
      <c r="AU201" s="19" t="s">
        <v>87</v>
      </c>
    </row>
    <row r="202" spans="1:65" s="14" customFormat="1" ht="11.25">
      <c r="B202" s="210"/>
      <c r="C202" s="211"/>
      <c r="D202" s="201" t="s">
        <v>186</v>
      </c>
      <c r="E202" s="212" t="s">
        <v>21</v>
      </c>
      <c r="F202" s="213" t="s">
        <v>279</v>
      </c>
      <c r="G202" s="211"/>
      <c r="H202" s="214">
        <v>1222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186</v>
      </c>
      <c r="AU202" s="220" t="s">
        <v>87</v>
      </c>
      <c r="AV202" s="14" t="s">
        <v>87</v>
      </c>
      <c r="AW202" s="14" t="s">
        <v>38</v>
      </c>
      <c r="AX202" s="14" t="s">
        <v>77</v>
      </c>
      <c r="AY202" s="220" t="s">
        <v>176</v>
      </c>
    </row>
    <row r="203" spans="1:65" s="15" customFormat="1" ht="11.25">
      <c r="B203" s="221"/>
      <c r="C203" s="222"/>
      <c r="D203" s="201" t="s">
        <v>186</v>
      </c>
      <c r="E203" s="223" t="s">
        <v>21</v>
      </c>
      <c r="F203" s="224" t="s">
        <v>188</v>
      </c>
      <c r="G203" s="222"/>
      <c r="H203" s="225">
        <v>1222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186</v>
      </c>
      <c r="AU203" s="231" t="s">
        <v>87</v>
      </c>
      <c r="AV203" s="15" t="s">
        <v>182</v>
      </c>
      <c r="AW203" s="15" t="s">
        <v>38</v>
      </c>
      <c r="AX203" s="15" t="s">
        <v>84</v>
      </c>
      <c r="AY203" s="231" t="s">
        <v>176</v>
      </c>
    </row>
    <row r="204" spans="1:65" s="2" customFormat="1" ht="33" customHeight="1">
      <c r="A204" s="36"/>
      <c r="B204" s="37"/>
      <c r="C204" s="181" t="s">
        <v>530</v>
      </c>
      <c r="D204" s="181" t="s">
        <v>178</v>
      </c>
      <c r="E204" s="182" t="s">
        <v>281</v>
      </c>
      <c r="F204" s="183" t="s">
        <v>282</v>
      </c>
      <c r="G204" s="184" t="s">
        <v>142</v>
      </c>
      <c r="H204" s="185">
        <v>77</v>
      </c>
      <c r="I204" s="186"/>
      <c r="J204" s="187">
        <f>ROUND(I204*H204,2)</f>
        <v>0</v>
      </c>
      <c r="K204" s="183" t="s">
        <v>181</v>
      </c>
      <c r="L204" s="41"/>
      <c r="M204" s="188" t="s">
        <v>21</v>
      </c>
      <c r="N204" s="189" t="s">
        <v>48</v>
      </c>
      <c r="O204" s="66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2" t="s">
        <v>182</v>
      </c>
      <c r="AT204" s="192" t="s">
        <v>178</v>
      </c>
      <c r="AU204" s="192" t="s">
        <v>87</v>
      </c>
      <c r="AY204" s="19" t="s">
        <v>176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9" t="s">
        <v>84</v>
      </c>
      <c r="BK204" s="193">
        <f>ROUND(I204*H204,2)</f>
        <v>0</v>
      </c>
      <c r="BL204" s="19" t="s">
        <v>182</v>
      </c>
      <c r="BM204" s="192" t="s">
        <v>985</v>
      </c>
    </row>
    <row r="205" spans="1:65" s="2" customFormat="1" ht="11.25">
      <c r="A205" s="36"/>
      <c r="B205" s="37"/>
      <c r="C205" s="38"/>
      <c r="D205" s="194" t="s">
        <v>184</v>
      </c>
      <c r="E205" s="38"/>
      <c r="F205" s="195" t="s">
        <v>284</v>
      </c>
      <c r="G205" s="38"/>
      <c r="H205" s="38"/>
      <c r="I205" s="196"/>
      <c r="J205" s="38"/>
      <c r="K205" s="38"/>
      <c r="L205" s="41"/>
      <c r="M205" s="197"/>
      <c r="N205" s="198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184</v>
      </c>
      <c r="AU205" s="19" t="s">
        <v>87</v>
      </c>
    </row>
    <row r="206" spans="1:65" s="14" customFormat="1" ht="11.25">
      <c r="B206" s="210"/>
      <c r="C206" s="211"/>
      <c r="D206" s="201" t="s">
        <v>186</v>
      </c>
      <c r="E206" s="212" t="s">
        <v>21</v>
      </c>
      <c r="F206" s="213" t="s">
        <v>285</v>
      </c>
      <c r="G206" s="211"/>
      <c r="H206" s="214">
        <v>77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186</v>
      </c>
      <c r="AU206" s="220" t="s">
        <v>87</v>
      </c>
      <c r="AV206" s="14" t="s">
        <v>87</v>
      </c>
      <c r="AW206" s="14" t="s">
        <v>38</v>
      </c>
      <c r="AX206" s="14" t="s">
        <v>77</v>
      </c>
      <c r="AY206" s="220" t="s">
        <v>176</v>
      </c>
    </row>
    <row r="207" spans="1:65" s="15" customFormat="1" ht="11.25">
      <c r="B207" s="221"/>
      <c r="C207" s="222"/>
      <c r="D207" s="201" t="s">
        <v>186</v>
      </c>
      <c r="E207" s="223" t="s">
        <v>21</v>
      </c>
      <c r="F207" s="224" t="s">
        <v>188</v>
      </c>
      <c r="G207" s="222"/>
      <c r="H207" s="225">
        <v>77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186</v>
      </c>
      <c r="AU207" s="231" t="s">
        <v>87</v>
      </c>
      <c r="AV207" s="15" t="s">
        <v>182</v>
      </c>
      <c r="AW207" s="15" t="s">
        <v>38</v>
      </c>
      <c r="AX207" s="15" t="s">
        <v>84</v>
      </c>
      <c r="AY207" s="231" t="s">
        <v>176</v>
      </c>
    </row>
    <row r="208" spans="1:65" s="2" customFormat="1" ht="33" customHeight="1">
      <c r="A208" s="36"/>
      <c r="B208" s="37"/>
      <c r="C208" s="181" t="s">
        <v>541</v>
      </c>
      <c r="D208" s="181" t="s">
        <v>178</v>
      </c>
      <c r="E208" s="182" t="s">
        <v>287</v>
      </c>
      <c r="F208" s="183" t="s">
        <v>288</v>
      </c>
      <c r="G208" s="184" t="s">
        <v>142</v>
      </c>
      <c r="H208" s="185">
        <v>107</v>
      </c>
      <c r="I208" s="186"/>
      <c r="J208" s="187">
        <f>ROUND(I208*H208,2)</f>
        <v>0</v>
      </c>
      <c r="K208" s="183" t="s">
        <v>181</v>
      </c>
      <c r="L208" s="41"/>
      <c r="M208" s="188" t="s">
        <v>21</v>
      </c>
      <c r="N208" s="189" t="s">
        <v>48</v>
      </c>
      <c r="O208" s="66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2" t="s">
        <v>182</v>
      </c>
      <c r="AT208" s="192" t="s">
        <v>178</v>
      </c>
      <c r="AU208" s="192" t="s">
        <v>87</v>
      </c>
      <c r="AY208" s="19" t="s">
        <v>176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9" t="s">
        <v>84</v>
      </c>
      <c r="BK208" s="193">
        <f>ROUND(I208*H208,2)</f>
        <v>0</v>
      </c>
      <c r="BL208" s="19" t="s">
        <v>182</v>
      </c>
      <c r="BM208" s="192" t="s">
        <v>986</v>
      </c>
    </row>
    <row r="209" spans="1:65" s="2" customFormat="1" ht="11.25">
      <c r="A209" s="36"/>
      <c r="B209" s="37"/>
      <c r="C209" s="38"/>
      <c r="D209" s="194" t="s">
        <v>184</v>
      </c>
      <c r="E209" s="38"/>
      <c r="F209" s="195" t="s">
        <v>290</v>
      </c>
      <c r="G209" s="38"/>
      <c r="H209" s="38"/>
      <c r="I209" s="196"/>
      <c r="J209" s="38"/>
      <c r="K209" s="38"/>
      <c r="L209" s="41"/>
      <c r="M209" s="197"/>
      <c r="N209" s="198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184</v>
      </c>
      <c r="AU209" s="19" t="s">
        <v>87</v>
      </c>
    </row>
    <row r="210" spans="1:65" s="14" customFormat="1" ht="11.25">
      <c r="B210" s="210"/>
      <c r="C210" s="211"/>
      <c r="D210" s="201" t="s">
        <v>186</v>
      </c>
      <c r="E210" s="212" t="s">
        <v>21</v>
      </c>
      <c r="F210" s="213" t="s">
        <v>291</v>
      </c>
      <c r="G210" s="211"/>
      <c r="H210" s="214">
        <v>107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186</v>
      </c>
      <c r="AU210" s="220" t="s">
        <v>87</v>
      </c>
      <c r="AV210" s="14" t="s">
        <v>87</v>
      </c>
      <c r="AW210" s="14" t="s">
        <v>38</v>
      </c>
      <c r="AX210" s="14" t="s">
        <v>77</v>
      </c>
      <c r="AY210" s="220" t="s">
        <v>176</v>
      </c>
    </row>
    <row r="211" spans="1:65" s="15" customFormat="1" ht="11.25">
      <c r="B211" s="221"/>
      <c r="C211" s="222"/>
      <c r="D211" s="201" t="s">
        <v>186</v>
      </c>
      <c r="E211" s="223" t="s">
        <v>21</v>
      </c>
      <c r="F211" s="224" t="s">
        <v>188</v>
      </c>
      <c r="G211" s="222"/>
      <c r="H211" s="225">
        <v>107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186</v>
      </c>
      <c r="AU211" s="231" t="s">
        <v>87</v>
      </c>
      <c r="AV211" s="15" t="s">
        <v>182</v>
      </c>
      <c r="AW211" s="15" t="s">
        <v>38</v>
      </c>
      <c r="AX211" s="15" t="s">
        <v>84</v>
      </c>
      <c r="AY211" s="231" t="s">
        <v>176</v>
      </c>
    </row>
    <row r="212" spans="1:65" s="2" customFormat="1" ht="33" customHeight="1">
      <c r="A212" s="36"/>
      <c r="B212" s="37"/>
      <c r="C212" s="181" t="s">
        <v>549</v>
      </c>
      <c r="D212" s="181" t="s">
        <v>178</v>
      </c>
      <c r="E212" s="182" t="s">
        <v>987</v>
      </c>
      <c r="F212" s="183" t="s">
        <v>988</v>
      </c>
      <c r="G212" s="184" t="s">
        <v>142</v>
      </c>
      <c r="H212" s="185">
        <v>2</v>
      </c>
      <c r="I212" s="186"/>
      <c r="J212" s="187">
        <f>ROUND(I212*H212,2)</f>
        <v>0</v>
      </c>
      <c r="K212" s="183" t="s">
        <v>181</v>
      </c>
      <c r="L212" s="41"/>
      <c r="M212" s="188" t="s">
        <v>21</v>
      </c>
      <c r="N212" s="189" t="s">
        <v>48</v>
      </c>
      <c r="O212" s="66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2" t="s">
        <v>182</v>
      </c>
      <c r="AT212" s="192" t="s">
        <v>178</v>
      </c>
      <c r="AU212" s="192" t="s">
        <v>87</v>
      </c>
      <c r="AY212" s="19" t="s">
        <v>176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9" t="s">
        <v>84</v>
      </c>
      <c r="BK212" s="193">
        <f>ROUND(I212*H212,2)</f>
        <v>0</v>
      </c>
      <c r="BL212" s="19" t="s">
        <v>182</v>
      </c>
      <c r="BM212" s="192" t="s">
        <v>989</v>
      </c>
    </row>
    <row r="213" spans="1:65" s="2" customFormat="1" ht="11.25">
      <c r="A213" s="36"/>
      <c r="B213" s="37"/>
      <c r="C213" s="38"/>
      <c r="D213" s="194" t="s">
        <v>184</v>
      </c>
      <c r="E213" s="38"/>
      <c r="F213" s="195" t="s">
        <v>990</v>
      </c>
      <c r="G213" s="38"/>
      <c r="H213" s="38"/>
      <c r="I213" s="196"/>
      <c r="J213" s="38"/>
      <c r="K213" s="38"/>
      <c r="L213" s="41"/>
      <c r="M213" s="197"/>
      <c r="N213" s="198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184</v>
      </c>
      <c r="AU213" s="19" t="s">
        <v>87</v>
      </c>
    </row>
    <row r="214" spans="1:65" s="14" customFormat="1" ht="11.25">
      <c r="B214" s="210"/>
      <c r="C214" s="211"/>
      <c r="D214" s="201" t="s">
        <v>186</v>
      </c>
      <c r="E214" s="212" t="s">
        <v>21</v>
      </c>
      <c r="F214" s="213" t="s">
        <v>991</v>
      </c>
      <c r="G214" s="211"/>
      <c r="H214" s="214">
        <v>2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186</v>
      </c>
      <c r="AU214" s="220" t="s">
        <v>87</v>
      </c>
      <c r="AV214" s="14" t="s">
        <v>87</v>
      </c>
      <c r="AW214" s="14" t="s">
        <v>38</v>
      </c>
      <c r="AX214" s="14" t="s">
        <v>77</v>
      </c>
      <c r="AY214" s="220" t="s">
        <v>176</v>
      </c>
    </row>
    <row r="215" spans="1:65" s="15" customFormat="1" ht="11.25">
      <c r="B215" s="221"/>
      <c r="C215" s="222"/>
      <c r="D215" s="201" t="s">
        <v>186</v>
      </c>
      <c r="E215" s="223" t="s">
        <v>21</v>
      </c>
      <c r="F215" s="224" t="s">
        <v>188</v>
      </c>
      <c r="G215" s="222"/>
      <c r="H215" s="225">
        <v>2</v>
      </c>
      <c r="I215" s="226"/>
      <c r="J215" s="222"/>
      <c r="K215" s="222"/>
      <c r="L215" s="227"/>
      <c r="M215" s="232"/>
      <c r="N215" s="233"/>
      <c r="O215" s="233"/>
      <c r="P215" s="233"/>
      <c r="Q215" s="233"/>
      <c r="R215" s="233"/>
      <c r="S215" s="233"/>
      <c r="T215" s="234"/>
      <c r="AT215" s="231" t="s">
        <v>186</v>
      </c>
      <c r="AU215" s="231" t="s">
        <v>87</v>
      </c>
      <c r="AV215" s="15" t="s">
        <v>182</v>
      </c>
      <c r="AW215" s="15" t="s">
        <v>38</v>
      </c>
      <c r="AX215" s="15" t="s">
        <v>84</v>
      </c>
      <c r="AY215" s="231" t="s">
        <v>176</v>
      </c>
    </row>
    <row r="216" spans="1:65" s="2" customFormat="1" ht="6.95" customHeight="1">
      <c r="A216" s="36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41"/>
      <c r="M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</row>
  </sheetData>
  <sheetProtection algorithmName="SHA-512" hashValue="5XEwk3euNvukTi/e/KEUG0jwOVVcrdkELuoDVvoi+yb7DBUAp1K6xnPkePiOYFNbFfRDj85mHy2pWk+iTWqaMQ==" saltValue="5o+zoYhMdt5TzF+ebIwXKxK1tOkit20SzR53LAjkG9EmttkPxEF5TwQtYp9J8iu34KrCBj7ewRdd7OFqpnwqaA==" spinCount="100000" sheet="1" objects="1" scenarios="1" formatColumns="0" formatRows="0" autoFilter="0"/>
  <autoFilter ref="C86:K215" xr:uid="{00000000-0009-0000-0000-000005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500-000000000000}"/>
    <hyperlink ref="F115" r:id="rId2" xr:uid="{00000000-0004-0000-0500-000001000000}"/>
    <hyperlink ref="F123" r:id="rId3" xr:uid="{00000000-0004-0000-0500-000002000000}"/>
    <hyperlink ref="F135" r:id="rId4" xr:uid="{00000000-0004-0000-0500-000003000000}"/>
    <hyperlink ref="F147" r:id="rId5" xr:uid="{00000000-0004-0000-0500-000004000000}"/>
    <hyperlink ref="F165" r:id="rId6" xr:uid="{00000000-0004-0000-0500-000005000000}"/>
    <hyperlink ref="F169" r:id="rId7" xr:uid="{00000000-0004-0000-0500-000006000000}"/>
    <hyperlink ref="F173" r:id="rId8" xr:uid="{00000000-0004-0000-0500-000007000000}"/>
    <hyperlink ref="F177" r:id="rId9" xr:uid="{00000000-0004-0000-0500-000008000000}"/>
    <hyperlink ref="F181" r:id="rId10" xr:uid="{00000000-0004-0000-0500-000009000000}"/>
    <hyperlink ref="F185" r:id="rId11" xr:uid="{00000000-0004-0000-0500-00000A000000}"/>
    <hyperlink ref="F189" r:id="rId12" xr:uid="{00000000-0004-0000-0500-00000B000000}"/>
    <hyperlink ref="F193" r:id="rId13" xr:uid="{00000000-0004-0000-0500-00000C000000}"/>
    <hyperlink ref="F197" r:id="rId14" xr:uid="{00000000-0004-0000-0500-00000D000000}"/>
    <hyperlink ref="F201" r:id="rId15" xr:uid="{00000000-0004-0000-0500-00000E000000}"/>
    <hyperlink ref="F205" r:id="rId16" xr:uid="{00000000-0004-0000-0500-00000F000000}"/>
    <hyperlink ref="F209" r:id="rId17" xr:uid="{00000000-0004-0000-0500-000010000000}"/>
    <hyperlink ref="F213" r:id="rId18" xr:uid="{00000000-0004-0000-05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33"/>
  <sheetViews>
    <sheetView showGridLines="0" workbookViewId="0">
      <selection activeCell="E11" sqref="E11:H1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111</v>
      </c>
      <c r="AZ2" s="110" t="s">
        <v>292</v>
      </c>
      <c r="BA2" s="110" t="s">
        <v>293</v>
      </c>
      <c r="BB2" s="110" t="s">
        <v>294</v>
      </c>
      <c r="BC2" s="110" t="s">
        <v>295</v>
      </c>
      <c r="BD2" s="110" t="s">
        <v>87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  <c r="AZ3" s="110" t="s">
        <v>296</v>
      </c>
      <c r="BA3" s="110" t="s">
        <v>297</v>
      </c>
      <c r="BB3" s="110" t="s">
        <v>298</v>
      </c>
      <c r="BC3" s="110" t="s">
        <v>992</v>
      </c>
      <c r="BD3" s="110" t="s">
        <v>87</v>
      </c>
    </row>
    <row r="4" spans="1:56" s="1" customFormat="1" ht="24.95" customHeight="1">
      <c r="B4" s="22"/>
      <c r="D4" s="113" t="s">
        <v>136</v>
      </c>
      <c r="L4" s="22"/>
      <c r="M4" s="114" t="s">
        <v>10</v>
      </c>
      <c r="AT4" s="19" t="s">
        <v>4</v>
      </c>
      <c r="AZ4" s="110" t="s">
        <v>300</v>
      </c>
      <c r="BA4" s="110" t="s">
        <v>301</v>
      </c>
      <c r="BB4" s="110" t="s">
        <v>298</v>
      </c>
      <c r="BC4" s="110" t="s">
        <v>993</v>
      </c>
      <c r="BD4" s="110" t="s">
        <v>87</v>
      </c>
    </row>
    <row r="5" spans="1:56" s="1" customFormat="1" ht="6.95" customHeight="1">
      <c r="B5" s="22"/>
      <c r="L5" s="22"/>
      <c r="AZ5" s="110" t="s">
        <v>303</v>
      </c>
      <c r="BA5" s="110" t="s">
        <v>304</v>
      </c>
      <c r="BB5" s="110" t="s">
        <v>298</v>
      </c>
      <c r="BC5" s="110" t="s">
        <v>994</v>
      </c>
      <c r="BD5" s="110" t="s">
        <v>87</v>
      </c>
    </row>
    <row r="6" spans="1:56" s="1" customFormat="1" ht="12" customHeight="1">
      <c r="B6" s="22"/>
      <c r="D6" s="115" t="s">
        <v>16</v>
      </c>
      <c r="L6" s="22"/>
    </row>
    <row r="7" spans="1:56" s="1" customFormat="1" ht="16.5" customHeight="1">
      <c r="B7" s="22"/>
      <c r="E7" s="406" t="str">
        <f>'Rekapitulace stavby'!K6</f>
        <v>Výstavba vodních nádrží MVN3 a MVN4 v k. ú. Bedřichov u Horní Stropnice</v>
      </c>
      <c r="F7" s="407"/>
      <c r="G7" s="407"/>
      <c r="H7" s="407"/>
      <c r="L7" s="22"/>
    </row>
    <row r="8" spans="1:56" s="1" customFormat="1" ht="12" customHeight="1">
      <c r="B8" s="22"/>
      <c r="D8" s="115" t="s">
        <v>150</v>
      </c>
      <c r="L8" s="22"/>
    </row>
    <row r="9" spans="1:56" s="2" customFormat="1" ht="16.5" customHeight="1">
      <c r="A9" s="36"/>
      <c r="B9" s="41"/>
      <c r="C9" s="36"/>
      <c r="D9" s="36"/>
      <c r="E9" s="406" t="s">
        <v>945</v>
      </c>
      <c r="F9" s="408"/>
      <c r="G9" s="408"/>
      <c r="H9" s="408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5" t="s">
        <v>152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09" t="s">
        <v>995</v>
      </c>
      <c r="F11" s="408"/>
      <c r="G11" s="408"/>
      <c r="H11" s="408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96</v>
      </c>
      <c r="G13" s="36"/>
      <c r="H13" s="36"/>
      <c r="I13" s="115" t="s">
        <v>20</v>
      </c>
      <c r="J13" s="105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5" t="s">
        <v>22</v>
      </c>
      <c r="E14" s="36"/>
      <c r="F14" s="105" t="s">
        <v>23</v>
      </c>
      <c r="G14" s="36"/>
      <c r="H14" s="36"/>
      <c r="I14" s="115" t="s">
        <v>24</v>
      </c>
      <c r="J14" s="117" t="str">
        <f>'Rekapitulace stavby'!AN8</f>
        <v>6. 4. 2021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5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29</v>
      </c>
      <c r="F17" s="36"/>
      <c r="G17" s="36"/>
      <c r="H17" s="36"/>
      <c r="I17" s="115" t="s">
        <v>30</v>
      </c>
      <c r="J17" s="105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5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36</v>
      </c>
      <c r="F23" s="36"/>
      <c r="G23" s="36"/>
      <c r="H23" s="36"/>
      <c r="I23" s="115" t="s">
        <v>30</v>
      </c>
      <c r="J23" s="105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30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41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2" t="s">
        <v>21</v>
      </c>
      <c r="F29" s="412"/>
      <c r="G29" s="412"/>
      <c r="H29" s="41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43</v>
      </c>
      <c r="E32" s="36"/>
      <c r="F32" s="36"/>
      <c r="G32" s="36"/>
      <c r="H32" s="36"/>
      <c r="I32" s="36"/>
      <c r="J32" s="123">
        <f>ROUND(J87,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45</v>
      </c>
      <c r="G34" s="36"/>
      <c r="H34" s="36"/>
      <c r="I34" s="124" t="s">
        <v>44</v>
      </c>
      <c r="J34" s="124" t="s">
        <v>46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47</v>
      </c>
      <c r="E35" s="115" t="s">
        <v>48</v>
      </c>
      <c r="F35" s="126">
        <f>ROUND((SUM(BE87:BE132)),  2)</f>
        <v>0</v>
      </c>
      <c r="G35" s="36"/>
      <c r="H35" s="36"/>
      <c r="I35" s="127">
        <v>0.21</v>
      </c>
      <c r="J35" s="126">
        <f>ROUND(((SUM(BE87:BE132))*I35),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49</v>
      </c>
      <c r="F36" s="126">
        <f>ROUND((SUM(BF87:BF132)),  2)</f>
        <v>0</v>
      </c>
      <c r="G36" s="36"/>
      <c r="H36" s="36"/>
      <c r="I36" s="127">
        <v>0.15</v>
      </c>
      <c r="J36" s="126">
        <f>ROUND(((SUM(BF87:BF132))*I36),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50</v>
      </c>
      <c r="F37" s="126">
        <f>ROUND((SUM(BG87:BG132)),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51</v>
      </c>
      <c r="F38" s="126">
        <f>ROUND((SUM(BH87:BH132)),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52</v>
      </c>
      <c r="F39" s="126">
        <f>ROUND((SUM(BI87:BI132)),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53</v>
      </c>
      <c r="E41" s="130"/>
      <c r="F41" s="130"/>
      <c r="G41" s="131" t="s">
        <v>54</v>
      </c>
      <c r="H41" s="132" t="s">
        <v>55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155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Výstavba vodních nádrží MVN3 a MVN4 v k. ú. Bedřichov u Horní Stropnice</v>
      </c>
      <c r="F50" s="414"/>
      <c r="G50" s="414"/>
      <c r="H50" s="414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945</v>
      </c>
      <c r="F52" s="415"/>
      <c r="G52" s="415"/>
      <c r="H52" s="41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152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7" t="str">
        <f>E11</f>
        <v>SO 20.1 - TVAROVÁNÍ ZÁTOPY</v>
      </c>
      <c r="F54" s="415"/>
      <c r="G54" s="415"/>
      <c r="H54" s="415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ppč. 634, 707</v>
      </c>
      <c r="G56" s="38"/>
      <c r="H56" s="38"/>
      <c r="I56" s="31" t="s">
        <v>24</v>
      </c>
      <c r="J56" s="61" t="str">
        <f>IF(J14="","",J14)</f>
        <v>6. 4. 2021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>SPÚ, KPÚ pro Jihočeský kraj</v>
      </c>
      <c r="G58" s="38"/>
      <c r="H58" s="38"/>
      <c r="I58" s="31" t="s">
        <v>34</v>
      </c>
      <c r="J58" s="34" t="str">
        <f>E23</f>
        <v>VODOPLAN s.r.o.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156</v>
      </c>
      <c r="D61" s="140"/>
      <c r="E61" s="140"/>
      <c r="F61" s="140"/>
      <c r="G61" s="140"/>
      <c r="H61" s="140"/>
      <c r="I61" s="140"/>
      <c r="J61" s="141" t="s">
        <v>157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75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158</v>
      </c>
    </row>
    <row r="64" spans="1:47" s="9" customFormat="1" ht="24.95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J88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160</v>
      </c>
      <c r="E65" s="151"/>
      <c r="F65" s="151"/>
      <c r="G65" s="151"/>
      <c r="H65" s="151"/>
      <c r="I65" s="151"/>
      <c r="J65" s="152">
        <f>J89</f>
        <v>0</v>
      </c>
      <c r="K65" s="99"/>
      <c r="L65" s="153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161</v>
      </c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413" t="str">
        <f>E7</f>
        <v>Výstavba vodních nádrží MVN3 a MVN4 v k. ú. Bedřichov u Horní Stropnice</v>
      </c>
      <c r="F75" s="414"/>
      <c r="G75" s="414"/>
      <c r="H75" s="414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150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413" t="s">
        <v>945</v>
      </c>
      <c r="F77" s="415"/>
      <c r="G77" s="415"/>
      <c r="H77" s="415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152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67" t="str">
        <f>E11</f>
        <v>SO 20.1 - TVAROVÁNÍ ZÁTOPY</v>
      </c>
      <c r="F79" s="415"/>
      <c r="G79" s="415"/>
      <c r="H79" s="415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22</v>
      </c>
      <c r="D81" s="38"/>
      <c r="E81" s="38"/>
      <c r="F81" s="29" t="str">
        <f>F14</f>
        <v>ppč. 634, 707</v>
      </c>
      <c r="G81" s="38"/>
      <c r="H81" s="38"/>
      <c r="I81" s="31" t="s">
        <v>24</v>
      </c>
      <c r="J81" s="61" t="str">
        <f>IF(J14="","",J14)</f>
        <v>6. 4. 2021</v>
      </c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26</v>
      </c>
      <c r="D83" s="38"/>
      <c r="E83" s="38"/>
      <c r="F83" s="29" t="str">
        <f>E17</f>
        <v>SPÚ, KPÚ pro Jihočeský kraj</v>
      </c>
      <c r="G83" s="38"/>
      <c r="H83" s="38"/>
      <c r="I83" s="31" t="s">
        <v>34</v>
      </c>
      <c r="J83" s="34" t="str">
        <f>E23</f>
        <v>VODOPLAN s.r.o.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32</v>
      </c>
      <c r="D84" s="38"/>
      <c r="E84" s="38"/>
      <c r="F84" s="29" t="str">
        <f>IF(E20="","",E20)</f>
        <v>Vyplň údaj</v>
      </c>
      <c r="G84" s="38"/>
      <c r="H84" s="38"/>
      <c r="I84" s="31" t="s">
        <v>39</v>
      </c>
      <c r="J84" s="34" t="str">
        <f>E26</f>
        <v xml:space="preserve"> 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4"/>
      <c r="B86" s="155"/>
      <c r="C86" s="156" t="s">
        <v>162</v>
      </c>
      <c r="D86" s="157" t="s">
        <v>62</v>
      </c>
      <c r="E86" s="157" t="s">
        <v>58</v>
      </c>
      <c r="F86" s="157" t="s">
        <v>59</v>
      </c>
      <c r="G86" s="157" t="s">
        <v>163</v>
      </c>
      <c r="H86" s="157" t="s">
        <v>164</v>
      </c>
      <c r="I86" s="157" t="s">
        <v>165</v>
      </c>
      <c r="J86" s="157" t="s">
        <v>157</v>
      </c>
      <c r="K86" s="158" t="s">
        <v>166</v>
      </c>
      <c r="L86" s="159"/>
      <c r="M86" s="70" t="s">
        <v>21</v>
      </c>
      <c r="N86" s="71" t="s">
        <v>47</v>
      </c>
      <c r="O86" s="71" t="s">
        <v>167</v>
      </c>
      <c r="P86" s="71" t="s">
        <v>168</v>
      </c>
      <c r="Q86" s="71" t="s">
        <v>169</v>
      </c>
      <c r="R86" s="71" t="s">
        <v>170</v>
      </c>
      <c r="S86" s="71" t="s">
        <v>171</v>
      </c>
      <c r="T86" s="72" t="s">
        <v>172</v>
      </c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</row>
    <row r="87" spans="1:65" s="2" customFormat="1" ht="22.9" customHeight="1">
      <c r="A87" s="36"/>
      <c r="B87" s="37"/>
      <c r="C87" s="77" t="s">
        <v>173</v>
      </c>
      <c r="D87" s="38"/>
      <c r="E87" s="38"/>
      <c r="F87" s="38"/>
      <c r="G87" s="38"/>
      <c r="H87" s="38"/>
      <c r="I87" s="38"/>
      <c r="J87" s="160">
        <f>BK87</f>
        <v>0</v>
      </c>
      <c r="K87" s="38"/>
      <c r="L87" s="41"/>
      <c r="M87" s="73"/>
      <c r="N87" s="161"/>
      <c r="O87" s="74"/>
      <c r="P87" s="162">
        <f>P88</f>
        <v>0</v>
      </c>
      <c r="Q87" s="74"/>
      <c r="R87" s="162">
        <f>R88</f>
        <v>0</v>
      </c>
      <c r="S87" s="74"/>
      <c r="T87" s="163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76</v>
      </c>
      <c r="AU87" s="19" t="s">
        <v>158</v>
      </c>
      <c r="BK87" s="164">
        <f>BK88</f>
        <v>0</v>
      </c>
    </row>
    <row r="88" spans="1:65" s="12" customFormat="1" ht="25.9" customHeight="1">
      <c r="B88" s="165"/>
      <c r="C88" s="166"/>
      <c r="D88" s="167" t="s">
        <v>76</v>
      </c>
      <c r="E88" s="168" t="s">
        <v>174</v>
      </c>
      <c r="F88" s="168" t="s">
        <v>175</v>
      </c>
      <c r="G88" s="166"/>
      <c r="H88" s="166"/>
      <c r="I88" s="169"/>
      <c r="J88" s="170">
        <f>BK88</f>
        <v>0</v>
      </c>
      <c r="K88" s="166"/>
      <c r="L88" s="171"/>
      <c r="M88" s="172"/>
      <c r="N88" s="173"/>
      <c r="O88" s="173"/>
      <c r="P88" s="174">
        <f>P89</f>
        <v>0</v>
      </c>
      <c r="Q88" s="173"/>
      <c r="R88" s="174">
        <f>R89</f>
        <v>0</v>
      </c>
      <c r="S88" s="173"/>
      <c r="T88" s="175">
        <f>T89</f>
        <v>0</v>
      </c>
      <c r="AR88" s="176" t="s">
        <v>84</v>
      </c>
      <c r="AT88" s="177" t="s">
        <v>76</v>
      </c>
      <c r="AU88" s="177" t="s">
        <v>77</v>
      </c>
      <c r="AY88" s="176" t="s">
        <v>176</v>
      </c>
      <c r="BK88" s="178">
        <f>BK89</f>
        <v>0</v>
      </c>
    </row>
    <row r="89" spans="1:65" s="12" customFormat="1" ht="22.9" customHeight="1">
      <c r="B89" s="165"/>
      <c r="C89" s="166"/>
      <c r="D89" s="167" t="s">
        <v>76</v>
      </c>
      <c r="E89" s="179" t="s">
        <v>84</v>
      </c>
      <c r="F89" s="179" t="s">
        <v>177</v>
      </c>
      <c r="G89" s="166"/>
      <c r="H89" s="166"/>
      <c r="I89" s="169"/>
      <c r="J89" s="180">
        <f>BK89</f>
        <v>0</v>
      </c>
      <c r="K89" s="166"/>
      <c r="L89" s="171"/>
      <c r="M89" s="172"/>
      <c r="N89" s="173"/>
      <c r="O89" s="173"/>
      <c r="P89" s="174">
        <f>SUM(P90:P132)</f>
        <v>0</v>
      </c>
      <c r="Q89" s="173"/>
      <c r="R89" s="174">
        <f>SUM(R90:R132)</f>
        <v>0</v>
      </c>
      <c r="S89" s="173"/>
      <c r="T89" s="175">
        <f>SUM(T90:T132)</f>
        <v>0</v>
      </c>
      <c r="AR89" s="176" t="s">
        <v>84</v>
      </c>
      <c r="AT89" s="177" t="s">
        <v>76</v>
      </c>
      <c r="AU89" s="177" t="s">
        <v>84</v>
      </c>
      <c r="AY89" s="176" t="s">
        <v>176</v>
      </c>
      <c r="BK89" s="178">
        <f>SUM(BK90:BK132)</f>
        <v>0</v>
      </c>
    </row>
    <row r="90" spans="1:65" s="2" customFormat="1" ht="16.5" customHeight="1">
      <c r="A90" s="36"/>
      <c r="B90" s="37"/>
      <c r="C90" s="181" t="s">
        <v>84</v>
      </c>
      <c r="D90" s="181" t="s">
        <v>178</v>
      </c>
      <c r="E90" s="182" t="s">
        <v>307</v>
      </c>
      <c r="F90" s="183" t="s">
        <v>308</v>
      </c>
      <c r="G90" s="184" t="s">
        <v>131</v>
      </c>
      <c r="H90" s="185">
        <v>5146</v>
      </c>
      <c r="I90" s="186"/>
      <c r="J90" s="187">
        <f>ROUND(I90*H90,2)</f>
        <v>0</v>
      </c>
      <c r="K90" s="183" t="s">
        <v>181</v>
      </c>
      <c r="L90" s="41"/>
      <c r="M90" s="188" t="s">
        <v>21</v>
      </c>
      <c r="N90" s="189" t="s">
        <v>48</v>
      </c>
      <c r="O90" s="66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182</v>
      </c>
      <c r="AT90" s="192" t="s">
        <v>178</v>
      </c>
      <c r="AU90" s="192" t="s">
        <v>87</v>
      </c>
      <c r="AY90" s="19" t="s">
        <v>176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9" t="s">
        <v>84</v>
      </c>
      <c r="BK90" s="193">
        <f>ROUND(I90*H90,2)</f>
        <v>0</v>
      </c>
      <c r="BL90" s="19" t="s">
        <v>182</v>
      </c>
      <c r="BM90" s="192" t="s">
        <v>996</v>
      </c>
    </row>
    <row r="91" spans="1:65" s="2" customFormat="1" ht="11.25">
      <c r="A91" s="36"/>
      <c r="B91" s="37"/>
      <c r="C91" s="38"/>
      <c r="D91" s="194" t="s">
        <v>184</v>
      </c>
      <c r="E91" s="38"/>
      <c r="F91" s="195" t="s">
        <v>310</v>
      </c>
      <c r="G91" s="38"/>
      <c r="H91" s="38"/>
      <c r="I91" s="196"/>
      <c r="J91" s="38"/>
      <c r="K91" s="38"/>
      <c r="L91" s="41"/>
      <c r="M91" s="197"/>
      <c r="N91" s="198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184</v>
      </c>
      <c r="AU91" s="19" t="s">
        <v>87</v>
      </c>
    </row>
    <row r="92" spans="1:65" s="13" customFormat="1" ht="11.25">
      <c r="B92" s="199"/>
      <c r="C92" s="200"/>
      <c r="D92" s="201" t="s">
        <v>186</v>
      </c>
      <c r="E92" s="202" t="s">
        <v>21</v>
      </c>
      <c r="F92" s="203" t="s">
        <v>311</v>
      </c>
      <c r="G92" s="200"/>
      <c r="H92" s="202" t="s">
        <v>21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186</v>
      </c>
      <c r="AU92" s="209" t="s">
        <v>87</v>
      </c>
      <c r="AV92" s="13" t="s">
        <v>84</v>
      </c>
      <c r="AW92" s="13" t="s">
        <v>38</v>
      </c>
      <c r="AX92" s="13" t="s">
        <v>77</v>
      </c>
      <c r="AY92" s="209" t="s">
        <v>176</v>
      </c>
    </row>
    <row r="93" spans="1:65" s="14" customFormat="1" ht="11.25">
      <c r="B93" s="210"/>
      <c r="C93" s="211"/>
      <c r="D93" s="201" t="s">
        <v>186</v>
      </c>
      <c r="E93" s="212" t="s">
        <v>21</v>
      </c>
      <c r="F93" s="213" t="s">
        <v>997</v>
      </c>
      <c r="G93" s="211"/>
      <c r="H93" s="214">
        <v>386.4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186</v>
      </c>
      <c r="AU93" s="220" t="s">
        <v>87</v>
      </c>
      <c r="AV93" s="14" t="s">
        <v>87</v>
      </c>
      <c r="AW93" s="14" t="s">
        <v>38</v>
      </c>
      <c r="AX93" s="14" t="s">
        <v>77</v>
      </c>
      <c r="AY93" s="220" t="s">
        <v>176</v>
      </c>
    </row>
    <row r="94" spans="1:65" s="14" customFormat="1" ht="11.25">
      <c r="B94" s="210"/>
      <c r="C94" s="211"/>
      <c r="D94" s="201" t="s">
        <v>186</v>
      </c>
      <c r="E94" s="212" t="s">
        <v>21</v>
      </c>
      <c r="F94" s="213" t="s">
        <v>998</v>
      </c>
      <c r="G94" s="211"/>
      <c r="H94" s="214">
        <v>370</v>
      </c>
      <c r="I94" s="215"/>
      <c r="J94" s="211"/>
      <c r="K94" s="211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186</v>
      </c>
      <c r="AU94" s="220" t="s">
        <v>87</v>
      </c>
      <c r="AV94" s="14" t="s">
        <v>87</v>
      </c>
      <c r="AW94" s="14" t="s">
        <v>38</v>
      </c>
      <c r="AX94" s="14" t="s">
        <v>77</v>
      </c>
      <c r="AY94" s="220" t="s">
        <v>176</v>
      </c>
    </row>
    <row r="95" spans="1:65" s="14" customFormat="1" ht="11.25">
      <c r="B95" s="210"/>
      <c r="C95" s="211"/>
      <c r="D95" s="201" t="s">
        <v>186</v>
      </c>
      <c r="E95" s="212" t="s">
        <v>21</v>
      </c>
      <c r="F95" s="213" t="s">
        <v>999</v>
      </c>
      <c r="G95" s="211"/>
      <c r="H95" s="214">
        <v>272.8</v>
      </c>
      <c r="I95" s="215"/>
      <c r="J95" s="211"/>
      <c r="K95" s="211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186</v>
      </c>
      <c r="AU95" s="220" t="s">
        <v>87</v>
      </c>
      <c r="AV95" s="14" t="s">
        <v>87</v>
      </c>
      <c r="AW95" s="14" t="s">
        <v>38</v>
      </c>
      <c r="AX95" s="14" t="s">
        <v>77</v>
      </c>
      <c r="AY95" s="220" t="s">
        <v>176</v>
      </c>
    </row>
    <row r="96" spans="1:65" s="15" customFormat="1" ht="11.25">
      <c r="B96" s="221"/>
      <c r="C96" s="222"/>
      <c r="D96" s="201" t="s">
        <v>186</v>
      </c>
      <c r="E96" s="223" t="s">
        <v>300</v>
      </c>
      <c r="F96" s="224" t="s">
        <v>188</v>
      </c>
      <c r="G96" s="222"/>
      <c r="H96" s="225">
        <v>1029.2</v>
      </c>
      <c r="I96" s="226"/>
      <c r="J96" s="222"/>
      <c r="K96" s="222"/>
      <c r="L96" s="227"/>
      <c r="M96" s="228"/>
      <c r="N96" s="229"/>
      <c r="O96" s="229"/>
      <c r="P96" s="229"/>
      <c r="Q96" s="229"/>
      <c r="R96" s="229"/>
      <c r="S96" s="229"/>
      <c r="T96" s="230"/>
      <c r="AT96" s="231" t="s">
        <v>186</v>
      </c>
      <c r="AU96" s="231" t="s">
        <v>87</v>
      </c>
      <c r="AV96" s="15" t="s">
        <v>182</v>
      </c>
      <c r="AW96" s="15" t="s">
        <v>38</v>
      </c>
      <c r="AX96" s="15" t="s">
        <v>77</v>
      </c>
      <c r="AY96" s="231" t="s">
        <v>176</v>
      </c>
    </row>
    <row r="97" spans="1:65" s="14" customFormat="1" ht="11.25">
      <c r="B97" s="210"/>
      <c r="C97" s="211"/>
      <c r="D97" s="201" t="s">
        <v>186</v>
      </c>
      <c r="E97" s="212" t="s">
        <v>21</v>
      </c>
      <c r="F97" s="213" t="s">
        <v>315</v>
      </c>
      <c r="G97" s="211"/>
      <c r="H97" s="214">
        <v>5146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186</v>
      </c>
      <c r="AU97" s="220" t="s">
        <v>87</v>
      </c>
      <c r="AV97" s="14" t="s">
        <v>87</v>
      </c>
      <c r="AW97" s="14" t="s">
        <v>38</v>
      </c>
      <c r="AX97" s="14" t="s">
        <v>77</v>
      </c>
      <c r="AY97" s="220" t="s">
        <v>176</v>
      </c>
    </row>
    <row r="98" spans="1:65" s="15" customFormat="1" ht="11.25">
      <c r="B98" s="221"/>
      <c r="C98" s="222"/>
      <c r="D98" s="201" t="s">
        <v>186</v>
      </c>
      <c r="E98" s="223" t="s">
        <v>316</v>
      </c>
      <c r="F98" s="224" t="s">
        <v>188</v>
      </c>
      <c r="G98" s="222"/>
      <c r="H98" s="225">
        <v>5146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AT98" s="231" t="s">
        <v>186</v>
      </c>
      <c r="AU98" s="231" t="s">
        <v>87</v>
      </c>
      <c r="AV98" s="15" t="s">
        <v>182</v>
      </c>
      <c r="AW98" s="15" t="s">
        <v>38</v>
      </c>
      <c r="AX98" s="15" t="s">
        <v>84</v>
      </c>
      <c r="AY98" s="231" t="s">
        <v>176</v>
      </c>
    </row>
    <row r="99" spans="1:65" s="14" customFormat="1" ht="11.25">
      <c r="B99" s="210"/>
      <c r="C99" s="211"/>
      <c r="D99" s="201" t="s">
        <v>186</v>
      </c>
      <c r="E99" s="212" t="s">
        <v>292</v>
      </c>
      <c r="F99" s="213" t="s">
        <v>317</v>
      </c>
      <c r="G99" s="211"/>
      <c r="H99" s="214">
        <v>0.2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186</v>
      </c>
      <c r="AU99" s="220" t="s">
        <v>87</v>
      </c>
      <c r="AV99" s="14" t="s">
        <v>87</v>
      </c>
      <c r="AW99" s="14" t="s">
        <v>38</v>
      </c>
      <c r="AX99" s="14" t="s">
        <v>77</v>
      </c>
      <c r="AY99" s="220" t="s">
        <v>176</v>
      </c>
    </row>
    <row r="100" spans="1:65" s="2" customFormat="1" ht="24.2" customHeight="1">
      <c r="A100" s="36"/>
      <c r="B100" s="37"/>
      <c r="C100" s="181" t="s">
        <v>87</v>
      </c>
      <c r="D100" s="181" t="s">
        <v>178</v>
      </c>
      <c r="E100" s="182" t="s">
        <v>318</v>
      </c>
      <c r="F100" s="183" t="s">
        <v>319</v>
      </c>
      <c r="G100" s="184" t="s">
        <v>298</v>
      </c>
      <c r="H100" s="185">
        <v>3948.1</v>
      </c>
      <c r="I100" s="186"/>
      <c r="J100" s="187">
        <f>ROUND(I100*H100,2)</f>
        <v>0</v>
      </c>
      <c r="K100" s="183" t="s">
        <v>181</v>
      </c>
      <c r="L100" s="41"/>
      <c r="M100" s="188" t="s">
        <v>21</v>
      </c>
      <c r="N100" s="189" t="s">
        <v>48</v>
      </c>
      <c r="O100" s="66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182</v>
      </c>
      <c r="AT100" s="192" t="s">
        <v>178</v>
      </c>
      <c r="AU100" s="192" t="s">
        <v>87</v>
      </c>
      <c r="AY100" s="19" t="s">
        <v>176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9" t="s">
        <v>84</v>
      </c>
      <c r="BK100" s="193">
        <f>ROUND(I100*H100,2)</f>
        <v>0</v>
      </c>
      <c r="BL100" s="19" t="s">
        <v>182</v>
      </c>
      <c r="BM100" s="192" t="s">
        <v>1000</v>
      </c>
    </row>
    <row r="101" spans="1:65" s="2" customFormat="1" ht="11.25">
      <c r="A101" s="36"/>
      <c r="B101" s="37"/>
      <c r="C101" s="38"/>
      <c r="D101" s="194" t="s">
        <v>184</v>
      </c>
      <c r="E101" s="38"/>
      <c r="F101" s="195" t="s">
        <v>321</v>
      </c>
      <c r="G101" s="38"/>
      <c r="H101" s="38"/>
      <c r="I101" s="196"/>
      <c r="J101" s="38"/>
      <c r="K101" s="38"/>
      <c r="L101" s="41"/>
      <c r="M101" s="197"/>
      <c r="N101" s="198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184</v>
      </c>
      <c r="AU101" s="19" t="s">
        <v>87</v>
      </c>
    </row>
    <row r="102" spans="1:65" s="13" customFormat="1" ht="11.25">
      <c r="B102" s="199"/>
      <c r="C102" s="200"/>
      <c r="D102" s="201" t="s">
        <v>186</v>
      </c>
      <c r="E102" s="202" t="s">
        <v>21</v>
      </c>
      <c r="F102" s="203" t="s">
        <v>322</v>
      </c>
      <c r="G102" s="200"/>
      <c r="H102" s="202" t="s">
        <v>21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186</v>
      </c>
      <c r="AU102" s="209" t="s">
        <v>87</v>
      </c>
      <c r="AV102" s="13" t="s">
        <v>84</v>
      </c>
      <c r="AW102" s="13" t="s">
        <v>38</v>
      </c>
      <c r="AX102" s="13" t="s">
        <v>77</v>
      </c>
      <c r="AY102" s="209" t="s">
        <v>176</v>
      </c>
    </row>
    <row r="103" spans="1:65" s="14" customFormat="1" ht="11.25">
      <c r="B103" s="210"/>
      <c r="C103" s="211"/>
      <c r="D103" s="201" t="s">
        <v>186</v>
      </c>
      <c r="E103" s="212" t="s">
        <v>21</v>
      </c>
      <c r="F103" s="213" t="s">
        <v>1001</v>
      </c>
      <c r="G103" s="211"/>
      <c r="H103" s="214">
        <v>1494.7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186</v>
      </c>
      <c r="AU103" s="220" t="s">
        <v>87</v>
      </c>
      <c r="AV103" s="14" t="s">
        <v>87</v>
      </c>
      <c r="AW103" s="14" t="s">
        <v>38</v>
      </c>
      <c r="AX103" s="14" t="s">
        <v>77</v>
      </c>
      <c r="AY103" s="220" t="s">
        <v>176</v>
      </c>
    </row>
    <row r="104" spans="1:65" s="14" customFormat="1" ht="11.25">
      <c r="B104" s="210"/>
      <c r="C104" s="211"/>
      <c r="D104" s="201" t="s">
        <v>186</v>
      </c>
      <c r="E104" s="212" t="s">
        <v>21</v>
      </c>
      <c r="F104" s="213" t="s">
        <v>1002</v>
      </c>
      <c r="G104" s="211"/>
      <c r="H104" s="214">
        <v>1322.8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186</v>
      </c>
      <c r="AU104" s="220" t="s">
        <v>87</v>
      </c>
      <c r="AV104" s="14" t="s">
        <v>87</v>
      </c>
      <c r="AW104" s="14" t="s">
        <v>38</v>
      </c>
      <c r="AX104" s="14" t="s">
        <v>77</v>
      </c>
      <c r="AY104" s="220" t="s">
        <v>176</v>
      </c>
    </row>
    <row r="105" spans="1:65" s="14" customFormat="1" ht="11.25">
      <c r="B105" s="210"/>
      <c r="C105" s="211"/>
      <c r="D105" s="201" t="s">
        <v>186</v>
      </c>
      <c r="E105" s="212" t="s">
        <v>21</v>
      </c>
      <c r="F105" s="213" t="s">
        <v>1003</v>
      </c>
      <c r="G105" s="211"/>
      <c r="H105" s="214">
        <v>1130.5999999999999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186</v>
      </c>
      <c r="AU105" s="220" t="s">
        <v>87</v>
      </c>
      <c r="AV105" s="14" t="s">
        <v>87</v>
      </c>
      <c r="AW105" s="14" t="s">
        <v>38</v>
      </c>
      <c r="AX105" s="14" t="s">
        <v>77</v>
      </c>
      <c r="AY105" s="220" t="s">
        <v>176</v>
      </c>
    </row>
    <row r="106" spans="1:65" s="15" customFormat="1" ht="11.25">
      <c r="B106" s="221"/>
      <c r="C106" s="222"/>
      <c r="D106" s="201" t="s">
        <v>186</v>
      </c>
      <c r="E106" s="223" t="s">
        <v>303</v>
      </c>
      <c r="F106" s="224" t="s">
        <v>188</v>
      </c>
      <c r="G106" s="222"/>
      <c r="H106" s="225">
        <v>3948.1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AT106" s="231" t="s">
        <v>186</v>
      </c>
      <c r="AU106" s="231" t="s">
        <v>87</v>
      </c>
      <c r="AV106" s="15" t="s">
        <v>182</v>
      </c>
      <c r="AW106" s="15" t="s">
        <v>38</v>
      </c>
      <c r="AX106" s="15" t="s">
        <v>84</v>
      </c>
      <c r="AY106" s="231" t="s">
        <v>176</v>
      </c>
    </row>
    <row r="107" spans="1:65" s="13" customFormat="1" ht="11.25">
      <c r="B107" s="199"/>
      <c r="C107" s="200"/>
      <c r="D107" s="201" t="s">
        <v>186</v>
      </c>
      <c r="E107" s="202" t="s">
        <v>21</v>
      </c>
      <c r="F107" s="203" t="s">
        <v>1004</v>
      </c>
      <c r="G107" s="200"/>
      <c r="H107" s="202" t="s">
        <v>21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186</v>
      </c>
      <c r="AU107" s="209" t="s">
        <v>87</v>
      </c>
      <c r="AV107" s="13" t="s">
        <v>84</v>
      </c>
      <c r="AW107" s="13" t="s">
        <v>38</v>
      </c>
      <c r="AX107" s="13" t="s">
        <v>77</v>
      </c>
      <c r="AY107" s="209" t="s">
        <v>176</v>
      </c>
    </row>
    <row r="108" spans="1:65" s="14" customFormat="1" ht="11.25">
      <c r="B108" s="210"/>
      <c r="C108" s="211"/>
      <c r="D108" s="201" t="s">
        <v>186</v>
      </c>
      <c r="E108" s="212" t="s">
        <v>296</v>
      </c>
      <c r="F108" s="213" t="s">
        <v>1005</v>
      </c>
      <c r="G108" s="211"/>
      <c r="H108" s="214">
        <v>969.1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186</v>
      </c>
      <c r="AU108" s="220" t="s">
        <v>87</v>
      </c>
      <c r="AV108" s="14" t="s">
        <v>87</v>
      </c>
      <c r="AW108" s="14" t="s">
        <v>38</v>
      </c>
      <c r="AX108" s="14" t="s">
        <v>77</v>
      </c>
      <c r="AY108" s="220" t="s">
        <v>176</v>
      </c>
    </row>
    <row r="109" spans="1:65" s="2" customFormat="1" ht="37.9" customHeight="1">
      <c r="A109" s="36"/>
      <c r="B109" s="37"/>
      <c r="C109" s="181" t="s">
        <v>195</v>
      </c>
      <c r="D109" s="181" t="s">
        <v>178</v>
      </c>
      <c r="E109" s="182" t="s">
        <v>328</v>
      </c>
      <c r="F109" s="183" t="s">
        <v>329</v>
      </c>
      <c r="G109" s="184" t="s">
        <v>298</v>
      </c>
      <c r="H109" s="185">
        <v>4008.2</v>
      </c>
      <c r="I109" s="186"/>
      <c r="J109" s="187">
        <f>ROUND(I109*H109,2)</f>
        <v>0</v>
      </c>
      <c r="K109" s="183" t="s">
        <v>181</v>
      </c>
      <c r="L109" s="41"/>
      <c r="M109" s="188" t="s">
        <v>21</v>
      </c>
      <c r="N109" s="189" t="s">
        <v>48</v>
      </c>
      <c r="O109" s="66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182</v>
      </c>
      <c r="AT109" s="192" t="s">
        <v>178</v>
      </c>
      <c r="AU109" s="192" t="s">
        <v>87</v>
      </c>
      <c r="AY109" s="19" t="s">
        <v>176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9" t="s">
        <v>84</v>
      </c>
      <c r="BK109" s="193">
        <f>ROUND(I109*H109,2)</f>
        <v>0</v>
      </c>
      <c r="BL109" s="19" t="s">
        <v>182</v>
      </c>
      <c r="BM109" s="192" t="s">
        <v>1006</v>
      </c>
    </row>
    <row r="110" spans="1:65" s="2" customFormat="1" ht="11.25">
      <c r="A110" s="36"/>
      <c r="B110" s="37"/>
      <c r="C110" s="38"/>
      <c r="D110" s="194" t="s">
        <v>184</v>
      </c>
      <c r="E110" s="38"/>
      <c r="F110" s="195" t="s">
        <v>331</v>
      </c>
      <c r="G110" s="38"/>
      <c r="H110" s="38"/>
      <c r="I110" s="196"/>
      <c r="J110" s="38"/>
      <c r="K110" s="38"/>
      <c r="L110" s="41"/>
      <c r="M110" s="197"/>
      <c r="N110" s="198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184</v>
      </c>
      <c r="AU110" s="19" t="s">
        <v>87</v>
      </c>
    </row>
    <row r="111" spans="1:65" s="13" customFormat="1" ht="11.25">
      <c r="B111" s="199"/>
      <c r="C111" s="200"/>
      <c r="D111" s="201" t="s">
        <v>186</v>
      </c>
      <c r="E111" s="202" t="s">
        <v>21</v>
      </c>
      <c r="F111" s="203" t="s">
        <v>332</v>
      </c>
      <c r="G111" s="200"/>
      <c r="H111" s="202" t="s">
        <v>21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186</v>
      </c>
      <c r="AU111" s="209" t="s">
        <v>87</v>
      </c>
      <c r="AV111" s="13" t="s">
        <v>84</v>
      </c>
      <c r="AW111" s="13" t="s">
        <v>38</v>
      </c>
      <c r="AX111" s="13" t="s">
        <v>77</v>
      </c>
      <c r="AY111" s="209" t="s">
        <v>176</v>
      </c>
    </row>
    <row r="112" spans="1:65" s="14" customFormat="1" ht="11.25">
      <c r="B112" s="210"/>
      <c r="C112" s="211"/>
      <c r="D112" s="201" t="s">
        <v>186</v>
      </c>
      <c r="E112" s="212" t="s">
        <v>21</v>
      </c>
      <c r="F112" s="213" t="s">
        <v>300</v>
      </c>
      <c r="G112" s="211"/>
      <c r="H112" s="214">
        <v>1029.2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186</v>
      </c>
      <c r="AU112" s="220" t="s">
        <v>87</v>
      </c>
      <c r="AV112" s="14" t="s">
        <v>87</v>
      </c>
      <c r="AW112" s="14" t="s">
        <v>38</v>
      </c>
      <c r="AX112" s="14" t="s">
        <v>77</v>
      </c>
      <c r="AY112" s="220" t="s">
        <v>176</v>
      </c>
    </row>
    <row r="113" spans="1:65" s="14" customFormat="1" ht="11.25">
      <c r="B113" s="210"/>
      <c r="C113" s="211"/>
      <c r="D113" s="201" t="s">
        <v>186</v>
      </c>
      <c r="E113" s="212" t="s">
        <v>21</v>
      </c>
      <c r="F113" s="213" t="s">
        <v>303</v>
      </c>
      <c r="G113" s="211"/>
      <c r="H113" s="214">
        <v>3948.1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186</v>
      </c>
      <c r="AU113" s="220" t="s">
        <v>87</v>
      </c>
      <c r="AV113" s="14" t="s">
        <v>87</v>
      </c>
      <c r="AW113" s="14" t="s">
        <v>38</v>
      </c>
      <c r="AX113" s="14" t="s">
        <v>77</v>
      </c>
      <c r="AY113" s="220" t="s">
        <v>176</v>
      </c>
    </row>
    <row r="114" spans="1:65" s="14" customFormat="1" ht="11.25">
      <c r="B114" s="210"/>
      <c r="C114" s="211"/>
      <c r="D114" s="201" t="s">
        <v>186</v>
      </c>
      <c r="E114" s="212" t="s">
        <v>21</v>
      </c>
      <c r="F114" s="213" t="s">
        <v>333</v>
      </c>
      <c r="G114" s="211"/>
      <c r="H114" s="214">
        <v>-969.1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186</v>
      </c>
      <c r="AU114" s="220" t="s">
        <v>87</v>
      </c>
      <c r="AV114" s="14" t="s">
        <v>87</v>
      </c>
      <c r="AW114" s="14" t="s">
        <v>38</v>
      </c>
      <c r="AX114" s="14" t="s">
        <v>77</v>
      </c>
      <c r="AY114" s="220" t="s">
        <v>176</v>
      </c>
    </row>
    <row r="115" spans="1:65" s="15" customFormat="1" ht="11.25">
      <c r="B115" s="221"/>
      <c r="C115" s="222"/>
      <c r="D115" s="201" t="s">
        <v>186</v>
      </c>
      <c r="E115" s="223" t="s">
        <v>21</v>
      </c>
      <c r="F115" s="224" t="s">
        <v>188</v>
      </c>
      <c r="G115" s="222"/>
      <c r="H115" s="225">
        <v>4008.2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186</v>
      </c>
      <c r="AU115" s="231" t="s">
        <v>87</v>
      </c>
      <c r="AV115" s="15" t="s">
        <v>182</v>
      </c>
      <c r="AW115" s="15" t="s">
        <v>38</v>
      </c>
      <c r="AX115" s="15" t="s">
        <v>84</v>
      </c>
      <c r="AY115" s="231" t="s">
        <v>176</v>
      </c>
    </row>
    <row r="116" spans="1:65" s="2" customFormat="1" ht="24.2" customHeight="1">
      <c r="A116" s="36"/>
      <c r="B116" s="37"/>
      <c r="C116" s="181" t="s">
        <v>182</v>
      </c>
      <c r="D116" s="181" t="s">
        <v>178</v>
      </c>
      <c r="E116" s="182" t="s">
        <v>334</v>
      </c>
      <c r="F116" s="183" t="s">
        <v>335</v>
      </c>
      <c r="G116" s="184" t="s">
        <v>298</v>
      </c>
      <c r="H116" s="185">
        <v>2979</v>
      </c>
      <c r="I116" s="186"/>
      <c r="J116" s="187">
        <f>ROUND(I116*H116,2)</f>
        <v>0</v>
      </c>
      <c r="K116" s="183" t="s">
        <v>181</v>
      </c>
      <c r="L116" s="41"/>
      <c r="M116" s="188" t="s">
        <v>21</v>
      </c>
      <c r="N116" s="189" t="s">
        <v>48</v>
      </c>
      <c r="O116" s="66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182</v>
      </c>
      <c r="AT116" s="192" t="s">
        <v>178</v>
      </c>
      <c r="AU116" s="192" t="s">
        <v>87</v>
      </c>
      <c r="AY116" s="19" t="s">
        <v>176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" t="s">
        <v>84</v>
      </c>
      <c r="BK116" s="193">
        <f>ROUND(I116*H116,2)</f>
        <v>0</v>
      </c>
      <c r="BL116" s="19" t="s">
        <v>182</v>
      </c>
      <c r="BM116" s="192" t="s">
        <v>1007</v>
      </c>
    </row>
    <row r="117" spans="1:65" s="2" customFormat="1" ht="11.25">
      <c r="A117" s="36"/>
      <c r="B117" s="37"/>
      <c r="C117" s="38"/>
      <c r="D117" s="194" t="s">
        <v>184</v>
      </c>
      <c r="E117" s="38"/>
      <c r="F117" s="195" t="s">
        <v>337</v>
      </c>
      <c r="G117" s="38"/>
      <c r="H117" s="38"/>
      <c r="I117" s="196"/>
      <c r="J117" s="38"/>
      <c r="K117" s="38"/>
      <c r="L117" s="41"/>
      <c r="M117" s="197"/>
      <c r="N117" s="198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184</v>
      </c>
      <c r="AU117" s="19" t="s">
        <v>87</v>
      </c>
    </row>
    <row r="118" spans="1:65" s="13" customFormat="1" ht="11.25">
      <c r="B118" s="199"/>
      <c r="C118" s="200"/>
      <c r="D118" s="201" t="s">
        <v>186</v>
      </c>
      <c r="E118" s="202" t="s">
        <v>21</v>
      </c>
      <c r="F118" s="203" t="s">
        <v>338</v>
      </c>
      <c r="G118" s="200"/>
      <c r="H118" s="202" t="s">
        <v>21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186</v>
      </c>
      <c r="AU118" s="209" t="s">
        <v>87</v>
      </c>
      <c r="AV118" s="13" t="s">
        <v>84</v>
      </c>
      <c r="AW118" s="13" t="s">
        <v>38</v>
      </c>
      <c r="AX118" s="13" t="s">
        <v>77</v>
      </c>
      <c r="AY118" s="209" t="s">
        <v>176</v>
      </c>
    </row>
    <row r="119" spans="1:65" s="14" customFormat="1" ht="11.25">
      <c r="B119" s="210"/>
      <c r="C119" s="211"/>
      <c r="D119" s="201" t="s">
        <v>186</v>
      </c>
      <c r="E119" s="212" t="s">
        <v>21</v>
      </c>
      <c r="F119" s="213" t="s">
        <v>303</v>
      </c>
      <c r="G119" s="211"/>
      <c r="H119" s="214">
        <v>3948.1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186</v>
      </c>
      <c r="AU119" s="220" t="s">
        <v>87</v>
      </c>
      <c r="AV119" s="14" t="s">
        <v>87</v>
      </c>
      <c r="AW119" s="14" t="s">
        <v>38</v>
      </c>
      <c r="AX119" s="14" t="s">
        <v>77</v>
      </c>
      <c r="AY119" s="220" t="s">
        <v>176</v>
      </c>
    </row>
    <row r="120" spans="1:65" s="14" customFormat="1" ht="11.25">
      <c r="B120" s="210"/>
      <c r="C120" s="211"/>
      <c r="D120" s="201" t="s">
        <v>186</v>
      </c>
      <c r="E120" s="212" t="s">
        <v>21</v>
      </c>
      <c r="F120" s="213" t="s">
        <v>333</v>
      </c>
      <c r="G120" s="211"/>
      <c r="H120" s="214">
        <v>-969.1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186</v>
      </c>
      <c r="AU120" s="220" t="s">
        <v>87</v>
      </c>
      <c r="AV120" s="14" t="s">
        <v>87</v>
      </c>
      <c r="AW120" s="14" t="s">
        <v>38</v>
      </c>
      <c r="AX120" s="14" t="s">
        <v>77</v>
      </c>
      <c r="AY120" s="220" t="s">
        <v>176</v>
      </c>
    </row>
    <row r="121" spans="1:65" s="15" customFormat="1" ht="11.25">
      <c r="B121" s="221"/>
      <c r="C121" s="222"/>
      <c r="D121" s="201" t="s">
        <v>186</v>
      </c>
      <c r="E121" s="223" t="s">
        <v>21</v>
      </c>
      <c r="F121" s="224" t="s">
        <v>188</v>
      </c>
      <c r="G121" s="222"/>
      <c r="H121" s="225">
        <v>2979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186</v>
      </c>
      <c r="AU121" s="231" t="s">
        <v>87</v>
      </c>
      <c r="AV121" s="15" t="s">
        <v>182</v>
      </c>
      <c r="AW121" s="15" t="s">
        <v>38</v>
      </c>
      <c r="AX121" s="15" t="s">
        <v>84</v>
      </c>
      <c r="AY121" s="231" t="s">
        <v>176</v>
      </c>
    </row>
    <row r="122" spans="1:65" s="2" customFormat="1" ht="24.2" customHeight="1">
      <c r="A122" s="36"/>
      <c r="B122" s="37"/>
      <c r="C122" s="181" t="s">
        <v>149</v>
      </c>
      <c r="D122" s="181" t="s">
        <v>178</v>
      </c>
      <c r="E122" s="182" t="s">
        <v>339</v>
      </c>
      <c r="F122" s="183" t="s">
        <v>340</v>
      </c>
      <c r="G122" s="184" t="s">
        <v>298</v>
      </c>
      <c r="H122" s="185">
        <v>4008.2</v>
      </c>
      <c r="I122" s="186"/>
      <c r="J122" s="187">
        <f>ROUND(I122*H122,2)</f>
        <v>0</v>
      </c>
      <c r="K122" s="183" t="s">
        <v>181</v>
      </c>
      <c r="L122" s="41"/>
      <c r="M122" s="188" t="s">
        <v>21</v>
      </c>
      <c r="N122" s="189" t="s">
        <v>48</v>
      </c>
      <c r="O122" s="66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182</v>
      </c>
      <c r="AT122" s="192" t="s">
        <v>178</v>
      </c>
      <c r="AU122" s="192" t="s">
        <v>87</v>
      </c>
      <c r="AY122" s="19" t="s">
        <v>176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" t="s">
        <v>84</v>
      </c>
      <c r="BK122" s="193">
        <f>ROUND(I122*H122,2)</f>
        <v>0</v>
      </c>
      <c r="BL122" s="19" t="s">
        <v>182</v>
      </c>
      <c r="BM122" s="192" t="s">
        <v>1008</v>
      </c>
    </row>
    <row r="123" spans="1:65" s="2" customFormat="1" ht="11.25">
      <c r="A123" s="36"/>
      <c r="B123" s="37"/>
      <c r="C123" s="38"/>
      <c r="D123" s="194" t="s">
        <v>184</v>
      </c>
      <c r="E123" s="38"/>
      <c r="F123" s="195" t="s">
        <v>342</v>
      </c>
      <c r="G123" s="38"/>
      <c r="H123" s="38"/>
      <c r="I123" s="196"/>
      <c r="J123" s="38"/>
      <c r="K123" s="38"/>
      <c r="L123" s="41"/>
      <c r="M123" s="197"/>
      <c r="N123" s="198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184</v>
      </c>
      <c r="AU123" s="19" t="s">
        <v>87</v>
      </c>
    </row>
    <row r="124" spans="1:65" s="13" customFormat="1" ht="11.25">
      <c r="B124" s="199"/>
      <c r="C124" s="200"/>
      <c r="D124" s="201" t="s">
        <v>186</v>
      </c>
      <c r="E124" s="202" t="s">
        <v>21</v>
      </c>
      <c r="F124" s="203" t="s">
        <v>332</v>
      </c>
      <c r="G124" s="200"/>
      <c r="H124" s="202" t="s">
        <v>21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186</v>
      </c>
      <c r="AU124" s="209" t="s">
        <v>87</v>
      </c>
      <c r="AV124" s="13" t="s">
        <v>84</v>
      </c>
      <c r="AW124" s="13" t="s">
        <v>38</v>
      </c>
      <c r="AX124" s="13" t="s">
        <v>77</v>
      </c>
      <c r="AY124" s="209" t="s">
        <v>176</v>
      </c>
    </row>
    <row r="125" spans="1:65" s="14" customFormat="1" ht="11.25">
      <c r="B125" s="210"/>
      <c r="C125" s="211"/>
      <c r="D125" s="201" t="s">
        <v>186</v>
      </c>
      <c r="E125" s="212" t="s">
        <v>21</v>
      </c>
      <c r="F125" s="213" t="s">
        <v>300</v>
      </c>
      <c r="G125" s="211"/>
      <c r="H125" s="214">
        <v>1029.2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186</v>
      </c>
      <c r="AU125" s="220" t="s">
        <v>87</v>
      </c>
      <c r="AV125" s="14" t="s">
        <v>87</v>
      </c>
      <c r="AW125" s="14" t="s">
        <v>38</v>
      </c>
      <c r="AX125" s="14" t="s">
        <v>77</v>
      </c>
      <c r="AY125" s="220" t="s">
        <v>176</v>
      </c>
    </row>
    <row r="126" spans="1:65" s="14" customFormat="1" ht="11.25">
      <c r="B126" s="210"/>
      <c r="C126" s="211"/>
      <c r="D126" s="201" t="s">
        <v>186</v>
      </c>
      <c r="E126" s="212" t="s">
        <v>21</v>
      </c>
      <c r="F126" s="213" t="s">
        <v>303</v>
      </c>
      <c r="G126" s="211"/>
      <c r="H126" s="214">
        <v>3948.1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186</v>
      </c>
      <c r="AU126" s="220" t="s">
        <v>87</v>
      </c>
      <c r="AV126" s="14" t="s">
        <v>87</v>
      </c>
      <c r="AW126" s="14" t="s">
        <v>38</v>
      </c>
      <c r="AX126" s="14" t="s">
        <v>77</v>
      </c>
      <c r="AY126" s="220" t="s">
        <v>176</v>
      </c>
    </row>
    <row r="127" spans="1:65" s="14" customFormat="1" ht="11.25">
      <c r="B127" s="210"/>
      <c r="C127" s="211"/>
      <c r="D127" s="201" t="s">
        <v>186</v>
      </c>
      <c r="E127" s="212" t="s">
        <v>21</v>
      </c>
      <c r="F127" s="213" t="s">
        <v>333</v>
      </c>
      <c r="G127" s="211"/>
      <c r="H127" s="214">
        <v>-969.1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186</v>
      </c>
      <c r="AU127" s="220" t="s">
        <v>87</v>
      </c>
      <c r="AV127" s="14" t="s">
        <v>87</v>
      </c>
      <c r="AW127" s="14" t="s">
        <v>38</v>
      </c>
      <c r="AX127" s="14" t="s">
        <v>77</v>
      </c>
      <c r="AY127" s="220" t="s">
        <v>176</v>
      </c>
    </row>
    <row r="128" spans="1:65" s="15" customFormat="1" ht="11.25">
      <c r="B128" s="221"/>
      <c r="C128" s="222"/>
      <c r="D128" s="201" t="s">
        <v>186</v>
      </c>
      <c r="E128" s="223" t="s">
        <v>21</v>
      </c>
      <c r="F128" s="224" t="s">
        <v>188</v>
      </c>
      <c r="G128" s="222"/>
      <c r="H128" s="225">
        <v>4008.2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186</v>
      </c>
      <c r="AU128" s="231" t="s">
        <v>87</v>
      </c>
      <c r="AV128" s="15" t="s">
        <v>182</v>
      </c>
      <c r="AW128" s="15" t="s">
        <v>38</v>
      </c>
      <c r="AX128" s="15" t="s">
        <v>84</v>
      </c>
      <c r="AY128" s="231" t="s">
        <v>176</v>
      </c>
    </row>
    <row r="129" spans="1:65" s="2" customFormat="1" ht="24.2" customHeight="1">
      <c r="A129" s="36"/>
      <c r="B129" s="37"/>
      <c r="C129" s="181" t="s">
        <v>215</v>
      </c>
      <c r="D129" s="181" t="s">
        <v>178</v>
      </c>
      <c r="E129" s="182" t="s">
        <v>343</v>
      </c>
      <c r="F129" s="183" t="s">
        <v>344</v>
      </c>
      <c r="G129" s="184" t="s">
        <v>131</v>
      </c>
      <c r="H129" s="185">
        <v>5200</v>
      </c>
      <c r="I129" s="186"/>
      <c r="J129" s="187">
        <f>ROUND(I129*H129,2)</f>
        <v>0</v>
      </c>
      <c r="K129" s="183" t="s">
        <v>21</v>
      </c>
      <c r="L129" s="41"/>
      <c r="M129" s="188" t="s">
        <v>21</v>
      </c>
      <c r="N129" s="189" t="s">
        <v>48</v>
      </c>
      <c r="O129" s="66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182</v>
      </c>
      <c r="AT129" s="192" t="s">
        <v>178</v>
      </c>
      <c r="AU129" s="192" t="s">
        <v>87</v>
      </c>
      <c r="AY129" s="19" t="s">
        <v>176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9" t="s">
        <v>84</v>
      </c>
      <c r="BK129" s="193">
        <f>ROUND(I129*H129,2)</f>
        <v>0</v>
      </c>
      <c r="BL129" s="19" t="s">
        <v>182</v>
      </c>
      <c r="BM129" s="192" t="s">
        <v>1009</v>
      </c>
    </row>
    <row r="130" spans="1:65" s="13" customFormat="1" ht="11.25">
      <c r="B130" s="199"/>
      <c r="C130" s="200"/>
      <c r="D130" s="201" t="s">
        <v>186</v>
      </c>
      <c r="E130" s="202" t="s">
        <v>21</v>
      </c>
      <c r="F130" s="203" t="s">
        <v>346</v>
      </c>
      <c r="G130" s="200"/>
      <c r="H130" s="202" t="s">
        <v>21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186</v>
      </c>
      <c r="AU130" s="209" t="s">
        <v>87</v>
      </c>
      <c r="AV130" s="13" t="s">
        <v>84</v>
      </c>
      <c r="AW130" s="13" t="s">
        <v>38</v>
      </c>
      <c r="AX130" s="13" t="s">
        <v>77</v>
      </c>
      <c r="AY130" s="209" t="s">
        <v>176</v>
      </c>
    </row>
    <row r="131" spans="1:65" s="14" customFormat="1" ht="11.25">
      <c r="B131" s="210"/>
      <c r="C131" s="211"/>
      <c r="D131" s="201" t="s">
        <v>186</v>
      </c>
      <c r="E131" s="212" t="s">
        <v>21</v>
      </c>
      <c r="F131" s="213" t="s">
        <v>1010</v>
      </c>
      <c r="G131" s="211"/>
      <c r="H131" s="214">
        <v>5200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186</v>
      </c>
      <c r="AU131" s="220" t="s">
        <v>87</v>
      </c>
      <c r="AV131" s="14" t="s">
        <v>87</v>
      </c>
      <c r="AW131" s="14" t="s">
        <v>38</v>
      </c>
      <c r="AX131" s="14" t="s">
        <v>77</v>
      </c>
      <c r="AY131" s="220" t="s">
        <v>176</v>
      </c>
    </row>
    <row r="132" spans="1:65" s="15" customFormat="1" ht="11.25">
      <c r="B132" s="221"/>
      <c r="C132" s="222"/>
      <c r="D132" s="201" t="s">
        <v>186</v>
      </c>
      <c r="E132" s="223" t="s">
        <v>21</v>
      </c>
      <c r="F132" s="224" t="s">
        <v>188</v>
      </c>
      <c r="G132" s="222"/>
      <c r="H132" s="225">
        <v>5200</v>
      </c>
      <c r="I132" s="226"/>
      <c r="J132" s="222"/>
      <c r="K132" s="222"/>
      <c r="L132" s="227"/>
      <c r="M132" s="232"/>
      <c r="N132" s="233"/>
      <c r="O132" s="233"/>
      <c r="P132" s="233"/>
      <c r="Q132" s="233"/>
      <c r="R132" s="233"/>
      <c r="S132" s="233"/>
      <c r="T132" s="234"/>
      <c r="AT132" s="231" t="s">
        <v>186</v>
      </c>
      <c r="AU132" s="231" t="s">
        <v>87</v>
      </c>
      <c r="AV132" s="15" t="s">
        <v>182</v>
      </c>
      <c r="AW132" s="15" t="s">
        <v>38</v>
      </c>
      <c r="AX132" s="15" t="s">
        <v>84</v>
      </c>
      <c r="AY132" s="231" t="s">
        <v>176</v>
      </c>
    </row>
    <row r="133" spans="1:65" s="2" customFormat="1" ht="6.95" customHeight="1">
      <c r="A133" s="36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41"/>
      <c r="M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</sheetData>
  <sheetProtection algorithmName="SHA-512" hashValue="Bn2Dy+rXWW5lBnf+mT+yhZ1PfXFDpUNXbEgWYamg+6UxqJz5aevhdCIndY6rFKsGTjnqdluCwiBTCXTiY7OIrg==" saltValue="VWpFLcuIqRoGS6I3BXUXoB95K99tuNtKU0fOMzigo57SqGNPha/n5kjskOzkl5bV0RSMMphtTzZPwsE4Kp36rg==" spinCount="100000" sheet="1" objects="1" scenarios="1" formatColumns="0" formatRows="0" autoFilter="0"/>
  <autoFilter ref="C86:K132" xr:uid="{00000000-0009-0000-0000-000006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600-000000000000}"/>
    <hyperlink ref="F101" r:id="rId2" xr:uid="{00000000-0004-0000-0600-000001000000}"/>
    <hyperlink ref="F110" r:id="rId3" xr:uid="{00000000-0004-0000-0600-000002000000}"/>
    <hyperlink ref="F117" r:id="rId4" xr:uid="{00000000-0004-0000-0600-000003000000}"/>
    <hyperlink ref="F123" r:id="rId5" xr:uid="{00000000-0004-0000-06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326"/>
  <sheetViews>
    <sheetView showGridLines="0" workbookViewId="0">
      <selection activeCell="E11" sqref="E11:H1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113</v>
      </c>
      <c r="AZ2" s="110" t="s">
        <v>348</v>
      </c>
      <c r="BA2" s="110" t="s">
        <v>349</v>
      </c>
      <c r="BB2" s="110" t="s">
        <v>294</v>
      </c>
      <c r="BC2" s="110" t="s">
        <v>1011</v>
      </c>
      <c r="BD2" s="110" t="s">
        <v>87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  <c r="AZ3" s="110" t="s">
        <v>351</v>
      </c>
      <c r="BA3" s="110" t="s">
        <v>352</v>
      </c>
      <c r="BB3" s="110" t="s">
        <v>131</v>
      </c>
      <c r="BC3" s="110" t="s">
        <v>1012</v>
      </c>
      <c r="BD3" s="110" t="s">
        <v>87</v>
      </c>
    </row>
    <row r="4" spans="1:56" s="1" customFormat="1" ht="24.95" customHeight="1">
      <c r="B4" s="22"/>
      <c r="D4" s="113" t="s">
        <v>136</v>
      </c>
      <c r="L4" s="22"/>
      <c r="M4" s="114" t="s">
        <v>10</v>
      </c>
      <c r="AT4" s="19" t="s">
        <v>4</v>
      </c>
      <c r="AZ4" s="110" t="s">
        <v>354</v>
      </c>
      <c r="BA4" s="110" t="s">
        <v>355</v>
      </c>
      <c r="BB4" s="110" t="s">
        <v>131</v>
      </c>
      <c r="BC4" s="110" t="s">
        <v>1013</v>
      </c>
      <c r="BD4" s="110" t="s">
        <v>87</v>
      </c>
    </row>
    <row r="5" spans="1:56" s="1" customFormat="1" ht="6.95" customHeight="1">
      <c r="B5" s="22"/>
      <c r="L5" s="22"/>
      <c r="AZ5" s="110" t="s">
        <v>357</v>
      </c>
      <c r="BA5" s="110" t="s">
        <v>358</v>
      </c>
      <c r="BB5" s="110" t="s">
        <v>294</v>
      </c>
      <c r="BC5" s="110" t="s">
        <v>359</v>
      </c>
      <c r="BD5" s="110" t="s">
        <v>87</v>
      </c>
    </row>
    <row r="6" spans="1:56" s="1" customFormat="1" ht="12" customHeight="1">
      <c r="B6" s="22"/>
      <c r="D6" s="115" t="s">
        <v>16</v>
      </c>
      <c r="L6" s="22"/>
      <c r="AZ6" s="110" t="s">
        <v>360</v>
      </c>
      <c r="BA6" s="110" t="s">
        <v>361</v>
      </c>
      <c r="BB6" s="110" t="s">
        <v>294</v>
      </c>
      <c r="BC6" s="110" t="s">
        <v>362</v>
      </c>
      <c r="BD6" s="110" t="s">
        <v>87</v>
      </c>
    </row>
    <row r="7" spans="1:56" s="1" customFormat="1" ht="16.5" customHeight="1">
      <c r="B7" s="22"/>
      <c r="E7" s="406" t="str">
        <f>'Rekapitulace stavby'!K6</f>
        <v>Výstavba vodních nádrží MVN3 a MVN4 v k. ú. Bedřichov u Horní Stropnice</v>
      </c>
      <c r="F7" s="407"/>
      <c r="G7" s="407"/>
      <c r="H7" s="407"/>
      <c r="L7" s="22"/>
      <c r="AZ7" s="110" t="s">
        <v>292</v>
      </c>
      <c r="BA7" s="110" t="s">
        <v>293</v>
      </c>
      <c r="BB7" s="110" t="s">
        <v>294</v>
      </c>
      <c r="BC7" s="110" t="s">
        <v>295</v>
      </c>
      <c r="BD7" s="110" t="s">
        <v>87</v>
      </c>
    </row>
    <row r="8" spans="1:56" s="1" customFormat="1" ht="12" customHeight="1">
      <c r="B8" s="22"/>
      <c r="D8" s="115" t="s">
        <v>150</v>
      </c>
      <c r="L8" s="22"/>
      <c r="AZ8" s="110" t="s">
        <v>363</v>
      </c>
      <c r="BA8" s="110" t="s">
        <v>364</v>
      </c>
      <c r="BB8" s="110" t="s">
        <v>294</v>
      </c>
      <c r="BC8" s="110" t="s">
        <v>365</v>
      </c>
      <c r="BD8" s="110" t="s">
        <v>87</v>
      </c>
    </row>
    <row r="9" spans="1:56" s="2" customFormat="1" ht="16.5" customHeight="1">
      <c r="A9" s="36"/>
      <c r="B9" s="41"/>
      <c r="C9" s="36"/>
      <c r="D9" s="36"/>
      <c r="E9" s="406" t="s">
        <v>945</v>
      </c>
      <c r="F9" s="408"/>
      <c r="G9" s="408"/>
      <c r="H9" s="408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10" t="s">
        <v>366</v>
      </c>
      <c r="BA9" s="110" t="s">
        <v>367</v>
      </c>
      <c r="BB9" s="110" t="s">
        <v>298</v>
      </c>
      <c r="BC9" s="110" t="s">
        <v>1014</v>
      </c>
      <c r="BD9" s="110" t="s">
        <v>87</v>
      </c>
    </row>
    <row r="10" spans="1:56" s="2" customFormat="1" ht="12" customHeight="1">
      <c r="A10" s="36"/>
      <c r="B10" s="41"/>
      <c r="C10" s="36"/>
      <c r="D10" s="115" t="s">
        <v>152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10" t="s">
        <v>369</v>
      </c>
      <c r="BA10" s="110" t="s">
        <v>370</v>
      </c>
      <c r="BB10" s="110" t="s">
        <v>298</v>
      </c>
      <c r="BC10" s="110" t="s">
        <v>1015</v>
      </c>
      <c r="BD10" s="110" t="s">
        <v>87</v>
      </c>
    </row>
    <row r="11" spans="1:56" s="2" customFormat="1" ht="16.5" customHeight="1">
      <c r="A11" s="36"/>
      <c r="B11" s="41"/>
      <c r="C11" s="36"/>
      <c r="D11" s="36"/>
      <c r="E11" s="409" t="s">
        <v>1016</v>
      </c>
      <c r="F11" s="408"/>
      <c r="G11" s="408"/>
      <c r="H11" s="408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10" t="s">
        <v>373</v>
      </c>
      <c r="BA11" s="110" t="s">
        <v>374</v>
      </c>
      <c r="BB11" s="110" t="s">
        <v>298</v>
      </c>
      <c r="BC11" s="110" t="s">
        <v>1017</v>
      </c>
      <c r="BD11" s="110" t="s">
        <v>87</v>
      </c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10" t="s">
        <v>376</v>
      </c>
      <c r="BA12" s="110" t="s">
        <v>377</v>
      </c>
      <c r="BB12" s="110" t="s">
        <v>298</v>
      </c>
      <c r="BC12" s="110" t="s">
        <v>1018</v>
      </c>
      <c r="BD12" s="110" t="s">
        <v>87</v>
      </c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100</v>
      </c>
      <c r="G13" s="36"/>
      <c r="H13" s="36"/>
      <c r="I13" s="115" t="s">
        <v>20</v>
      </c>
      <c r="J13" s="105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10" t="s">
        <v>379</v>
      </c>
      <c r="BA13" s="110" t="s">
        <v>380</v>
      </c>
      <c r="BB13" s="110" t="s">
        <v>298</v>
      </c>
      <c r="BC13" s="110" t="s">
        <v>1019</v>
      </c>
      <c r="BD13" s="110" t="s">
        <v>87</v>
      </c>
    </row>
    <row r="14" spans="1:56" s="2" customFormat="1" ht="12" customHeight="1">
      <c r="A14" s="36"/>
      <c r="B14" s="41"/>
      <c r="C14" s="36"/>
      <c r="D14" s="115" t="s">
        <v>22</v>
      </c>
      <c r="E14" s="36"/>
      <c r="F14" s="105" t="s">
        <v>23</v>
      </c>
      <c r="G14" s="36"/>
      <c r="H14" s="36"/>
      <c r="I14" s="115" t="s">
        <v>24</v>
      </c>
      <c r="J14" s="117" t="str">
        <f>'Rekapitulace stavby'!AN8</f>
        <v>6. 4. 2021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10" t="s">
        <v>382</v>
      </c>
      <c r="BA14" s="110" t="s">
        <v>383</v>
      </c>
      <c r="BB14" s="110" t="s">
        <v>298</v>
      </c>
      <c r="BC14" s="110" t="s">
        <v>1020</v>
      </c>
      <c r="BD14" s="110" t="s">
        <v>87</v>
      </c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10" t="s">
        <v>300</v>
      </c>
      <c r="BA15" s="110" t="s">
        <v>301</v>
      </c>
      <c r="BB15" s="110" t="s">
        <v>298</v>
      </c>
      <c r="BC15" s="110" t="s">
        <v>1021</v>
      </c>
      <c r="BD15" s="110" t="s">
        <v>87</v>
      </c>
    </row>
    <row r="16" spans="1:5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5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110" t="s">
        <v>386</v>
      </c>
      <c r="BA16" s="110" t="s">
        <v>387</v>
      </c>
      <c r="BB16" s="110" t="s">
        <v>298</v>
      </c>
      <c r="BC16" s="110" t="s">
        <v>1022</v>
      </c>
      <c r="BD16" s="110" t="s">
        <v>87</v>
      </c>
    </row>
    <row r="17" spans="1:31" s="2" customFormat="1" ht="18" customHeight="1">
      <c r="A17" s="36"/>
      <c r="B17" s="41"/>
      <c r="C17" s="36"/>
      <c r="D17" s="36"/>
      <c r="E17" s="105" t="s">
        <v>29</v>
      </c>
      <c r="F17" s="36"/>
      <c r="G17" s="36"/>
      <c r="H17" s="36"/>
      <c r="I17" s="115" t="s">
        <v>30</v>
      </c>
      <c r="J17" s="105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5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36</v>
      </c>
      <c r="F23" s="36"/>
      <c r="G23" s="36"/>
      <c r="H23" s="36"/>
      <c r="I23" s="115" t="s">
        <v>30</v>
      </c>
      <c r="J23" s="105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30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41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2" t="s">
        <v>21</v>
      </c>
      <c r="F29" s="412"/>
      <c r="G29" s="412"/>
      <c r="H29" s="41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43</v>
      </c>
      <c r="E32" s="36"/>
      <c r="F32" s="36"/>
      <c r="G32" s="36"/>
      <c r="H32" s="36"/>
      <c r="I32" s="36"/>
      <c r="J32" s="123">
        <f>ROUND(J92,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45</v>
      </c>
      <c r="G34" s="36"/>
      <c r="H34" s="36"/>
      <c r="I34" s="124" t="s">
        <v>44</v>
      </c>
      <c r="J34" s="124" t="s">
        <v>46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47</v>
      </c>
      <c r="E35" s="115" t="s">
        <v>48</v>
      </c>
      <c r="F35" s="126">
        <f>ROUND((SUM(BE92:BE325)),  2)</f>
        <v>0</v>
      </c>
      <c r="G35" s="36"/>
      <c r="H35" s="36"/>
      <c r="I35" s="127">
        <v>0.21</v>
      </c>
      <c r="J35" s="126">
        <f>ROUND(((SUM(BE92:BE325))*I35),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49</v>
      </c>
      <c r="F36" s="126">
        <f>ROUND((SUM(BF92:BF325)),  2)</f>
        <v>0</v>
      </c>
      <c r="G36" s="36"/>
      <c r="H36" s="36"/>
      <c r="I36" s="127">
        <v>0.15</v>
      </c>
      <c r="J36" s="126">
        <f>ROUND(((SUM(BF92:BF325))*I36),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50</v>
      </c>
      <c r="F37" s="126">
        <f>ROUND((SUM(BG92:BG325)),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51</v>
      </c>
      <c r="F38" s="126">
        <f>ROUND((SUM(BH92:BH325)),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52</v>
      </c>
      <c r="F39" s="126">
        <f>ROUND((SUM(BI92:BI325)),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53</v>
      </c>
      <c r="E41" s="130"/>
      <c r="F41" s="130"/>
      <c r="G41" s="131" t="s">
        <v>54</v>
      </c>
      <c r="H41" s="132" t="s">
        <v>55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155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Výstavba vodních nádrží MVN3 a MVN4 v k. ú. Bedřichov u Horní Stropnice</v>
      </c>
      <c r="F50" s="414"/>
      <c r="G50" s="414"/>
      <c r="H50" s="414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945</v>
      </c>
      <c r="F52" s="415"/>
      <c r="G52" s="415"/>
      <c r="H52" s="41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152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7" t="str">
        <f>E11</f>
        <v>SO 20.2 - HRÁZ</v>
      </c>
      <c r="F54" s="415"/>
      <c r="G54" s="415"/>
      <c r="H54" s="415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ppč. 634, 707</v>
      </c>
      <c r="G56" s="38"/>
      <c r="H56" s="38"/>
      <c r="I56" s="31" t="s">
        <v>24</v>
      </c>
      <c r="J56" s="61" t="str">
        <f>IF(J14="","",J14)</f>
        <v>6. 4. 2021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>SPÚ, KPÚ pro Jihočeský kraj</v>
      </c>
      <c r="G58" s="38"/>
      <c r="H58" s="38"/>
      <c r="I58" s="31" t="s">
        <v>34</v>
      </c>
      <c r="J58" s="34" t="str">
        <f>E23</f>
        <v>VODOPLAN s.r.o.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156</v>
      </c>
      <c r="D61" s="140"/>
      <c r="E61" s="140"/>
      <c r="F61" s="140"/>
      <c r="G61" s="140"/>
      <c r="H61" s="140"/>
      <c r="I61" s="140"/>
      <c r="J61" s="141" t="s">
        <v>157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75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158</v>
      </c>
    </row>
    <row r="64" spans="1:47" s="9" customFormat="1" ht="24.95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J93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160</v>
      </c>
      <c r="E65" s="151"/>
      <c r="F65" s="151"/>
      <c r="G65" s="151"/>
      <c r="H65" s="151"/>
      <c r="I65" s="151"/>
      <c r="J65" s="152">
        <f>J94</f>
        <v>0</v>
      </c>
      <c r="K65" s="99"/>
      <c r="L65" s="153"/>
    </row>
    <row r="66" spans="1:31" s="10" customFormat="1" ht="14.85" customHeight="1">
      <c r="B66" s="149"/>
      <c r="C66" s="99"/>
      <c r="D66" s="150" t="s">
        <v>389</v>
      </c>
      <c r="E66" s="151"/>
      <c r="F66" s="151"/>
      <c r="G66" s="151"/>
      <c r="H66" s="151"/>
      <c r="I66" s="151"/>
      <c r="J66" s="152">
        <f>J193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608</v>
      </c>
      <c r="E67" s="151"/>
      <c r="F67" s="151"/>
      <c r="G67" s="151"/>
      <c r="H67" s="151"/>
      <c r="I67" s="151"/>
      <c r="J67" s="152">
        <f>J238</f>
        <v>0</v>
      </c>
      <c r="K67" s="99"/>
      <c r="L67" s="153"/>
    </row>
    <row r="68" spans="1:31" s="10" customFormat="1" ht="19.899999999999999" customHeight="1">
      <c r="B68" s="149"/>
      <c r="C68" s="99"/>
      <c r="D68" s="150" t="s">
        <v>390</v>
      </c>
      <c r="E68" s="151"/>
      <c r="F68" s="151"/>
      <c r="G68" s="151"/>
      <c r="H68" s="151"/>
      <c r="I68" s="151"/>
      <c r="J68" s="152">
        <f>J243</f>
        <v>0</v>
      </c>
      <c r="K68" s="99"/>
      <c r="L68" s="153"/>
    </row>
    <row r="69" spans="1:31" s="10" customFormat="1" ht="19.899999999999999" customHeight="1">
      <c r="B69" s="149"/>
      <c r="C69" s="99"/>
      <c r="D69" s="150" t="s">
        <v>391</v>
      </c>
      <c r="E69" s="151"/>
      <c r="F69" s="151"/>
      <c r="G69" s="151"/>
      <c r="H69" s="151"/>
      <c r="I69" s="151"/>
      <c r="J69" s="152">
        <f>J313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392</v>
      </c>
      <c r="E70" s="151"/>
      <c r="F70" s="151"/>
      <c r="G70" s="151"/>
      <c r="H70" s="151"/>
      <c r="I70" s="151"/>
      <c r="J70" s="152">
        <f>J323</f>
        <v>0</v>
      </c>
      <c r="K70" s="99"/>
      <c r="L70" s="153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161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413" t="str">
        <f>E7</f>
        <v>Výstavba vodních nádrží MVN3 a MVN4 v k. ú. Bedřichov u Horní Stropnice</v>
      </c>
      <c r="F80" s="414"/>
      <c r="G80" s="414"/>
      <c r="H80" s="414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150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413" t="s">
        <v>945</v>
      </c>
      <c r="F82" s="415"/>
      <c r="G82" s="415"/>
      <c r="H82" s="415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152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67" t="str">
        <f>E11</f>
        <v>SO 20.2 - HRÁZ</v>
      </c>
      <c r="F84" s="415"/>
      <c r="G84" s="415"/>
      <c r="H84" s="415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22</v>
      </c>
      <c r="D86" s="38"/>
      <c r="E86" s="38"/>
      <c r="F86" s="29" t="str">
        <f>F14</f>
        <v>ppč. 634, 707</v>
      </c>
      <c r="G86" s="38"/>
      <c r="H86" s="38"/>
      <c r="I86" s="31" t="s">
        <v>24</v>
      </c>
      <c r="J86" s="61" t="str">
        <f>IF(J14="","",J14)</f>
        <v>6. 4. 2021</v>
      </c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26</v>
      </c>
      <c r="D88" s="38"/>
      <c r="E88" s="38"/>
      <c r="F88" s="29" t="str">
        <f>E17</f>
        <v>SPÚ, KPÚ pro Jihočeský kraj</v>
      </c>
      <c r="G88" s="38"/>
      <c r="H88" s="38"/>
      <c r="I88" s="31" t="s">
        <v>34</v>
      </c>
      <c r="J88" s="34" t="str">
        <f>E23</f>
        <v>VODOPLAN s.r.o.</v>
      </c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32</v>
      </c>
      <c r="D89" s="38"/>
      <c r="E89" s="38"/>
      <c r="F89" s="29" t="str">
        <f>IF(E20="","",E20)</f>
        <v>Vyplň údaj</v>
      </c>
      <c r="G89" s="38"/>
      <c r="H89" s="38"/>
      <c r="I89" s="31" t="s">
        <v>39</v>
      </c>
      <c r="J89" s="34" t="str">
        <f>E26</f>
        <v xml:space="preserve"> </v>
      </c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4"/>
      <c r="B91" s="155"/>
      <c r="C91" s="156" t="s">
        <v>162</v>
      </c>
      <c r="D91" s="157" t="s">
        <v>62</v>
      </c>
      <c r="E91" s="157" t="s">
        <v>58</v>
      </c>
      <c r="F91" s="157" t="s">
        <v>59</v>
      </c>
      <c r="G91" s="157" t="s">
        <v>163</v>
      </c>
      <c r="H91" s="157" t="s">
        <v>164</v>
      </c>
      <c r="I91" s="157" t="s">
        <v>165</v>
      </c>
      <c r="J91" s="157" t="s">
        <v>157</v>
      </c>
      <c r="K91" s="158" t="s">
        <v>166</v>
      </c>
      <c r="L91" s="159"/>
      <c r="M91" s="70" t="s">
        <v>21</v>
      </c>
      <c r="N91" s="71" t="s">
        <v>47</v>
      </c>
      <c r="O91" s="71" t="s">
        <v>167</v>
      </c>
      <c r="P91" s="71" t="s">
        <v>168</v>
      </c>
      <c r="Q91" s="71" t="s">
        <v>169</v>
      </c>
      <c r="R91" s="71" t="s">
        <v>170</v>
      </c>
      <c r="S91" s="71" t="s">
        <v>171</v>
      </c>
      <c r="T91" s="72" t="s">
        <v>172</v>
      </c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</row>
    <row r="92" spans="1:65" s="2" customFormat="1" ht="22.9" customHeight="1">
      <c r="A92" s="36"/>
      <c r="B92" s="37"/>
      <c r="C92" s="77" t="s">
        <v>173</v>
      </c>
      <c r="D92" s="38"/>
      <c r="E92" s="38"/>
      <c r="F92" s="38"/>
      <c r="G92" s="38"/>
      <c r="H92" s="38"/>
      <c r="I92" s="38"/>
      <c r="J92" s="160">
        <f>BK92</f>
        <v>0</v>
      </c>
      <c r="K92" s="38"/>
      <c r="L92" s="41"/>
      <c r="M92" s="73"/>
      <c r="N92" s="161"/>
      <c r="O92" s="74"/>
      <c r="P92" s="162">
        <f>P93</f>
        <v>0</v>
      </c>
      <c r="Q92" s="74"/>
      <c r="R92" s="162">
        <f>R93</f>
        <v>1507.2066535999998</v>
      </c>
      <c r="S92" s="74"/>
      <c r="T92" s="163">
        <f>T93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76</v>
      </c>
      <c r="AU92" s="19" t="s">
        <v>158</v>
      </c>
      <c r="BK92" s="164">
        <f>BK93</f>
        <v>0</v>
      </c>
    </row>
    <row r="93" spans="1:65" s="12" customFormat="1" ht="25.9" customHeight="1">
      <c r="B93" s="165"/>
      <c r="C93" s="166"/>
      <c r="D93" s="167" t="s">
        <v>76</v>
      </c>
      <c r="E93" s="168" t="s">
        <v>174</v>
      </c>
      <c r="F93" s="168" t="s">
        <v>175</v>
      </c>
      <c r="G93" s="166"/>
      <c r="H93" s="166"/>
      <c r="I93" s="169"/>
      <c r="J93" s="170">
        <f>BK93</f>
        <v>0</v>
      </c>
      <c r="K93" s="166"/>
      <c r="L93" s="171"/>
      <c r="M93" s="172"/>
      <c r="N93" s="173"/>
      <c r="O93" s="173"/>
      <c r="P93" s="174">
        <f>P94+P238+P243+P313+P323</f>
        <v>0</v>
      </c>
      <c r="Q93" s="173"/>
      <c r="R93" s="174">
        <f>R94+R238+R243+R313+R323</f>
        <v>1507.2066535999998</v>
      </c>
      <c r="S93" s="173"/>
      <c r="T93" s="175">
        <f>T94+T238+T243+T313+T323</f>
        <v>0</v>
      </c>
      <c r="AR93" s="176" t="s">
        <v>84</v>
      </c>
      <c r="AT93" s="177" t="s">
        <v>76</v>
      </c>
      <c r="AU93" s="177" t="s">
        <v>77</v>
      </c>
      <c r="AY93" s="176" t="s">
        <v>176</v>
      </c>
      <c r="BK93" s="178">
        <f>BK94+BK238+BK243+BK313+BK323</f>
        <v>0</v>
      </c>
    </row>
    <row r="94" spans="1:65" s="12" customFormat="1" ht="22.9" customHeight="1">
      <c r="B94" s="165"/>
      <c r="C94" s="166"/>
      <c r="D94" s="167" t="s">
        <v>76</v>
      </c>
      <c r="E94" s="179" t="s">
        <v>84</v>
      </c>
      <c r="F94" s="179" t="s">
        <v>177</v>
      </c>
      <c r="G94" s="166"/>
      <c r="H94" s="166"/>
      <c r="I94" s="169"/>
      <c r="J94" s="180">
        <f>BK94</f>
        <v>0</v>
      </c>
      <c r="K94" s="166"/>
      <c r="L94" s="171"/>
      <c r="M94" s="172"/>
      <c r="N94" s="173"/>
      <c r="O94" s="173"/>
      <c r="P94" s="174">
        <f>P95+SUM(P96:P193)</f>
        <v>0</v>
      </c>
      <c r="Q94" s="173"/>
      <c r="R94" s="174">
        <f>R95+SUM(R96:R193)</f>
        <v>1.8082000000000001E-2</v>
      </c>
      <c r="S94" s="173"/>
      <c r="T94" s="175">
        <f>T95+SUM(T96:T193)</f>
        <v>0</v>
      </c>
      <c r="AR94" s="176" t="s">
        <v>84</v>
      </c>
      <c r="AT94" s="177" t="s">
        <v>76</v>
      </c>
      <c r="AU94" s="177" t="s">
        <v>84</v>
      </c>
      <c r="AY94" s="176" t="s">
        <v>176</v>
      </c>
      <c r="BK94" s="178">
        <f>BK95+SUM(BK96:BK193)</f>
        <v>0</v>
      </c>
    </row>
    <row r="95" spans="1:65" s="2" customFormat="1" ht="16.5" customHeight="1">
      <c r="A95" s="36"/>
      <c r="B95" s="37"/>
      <c r="C95" s="181" t="s">
        <v>84</v>
      </c>
      <c r="D95" s="181" t="s">
        <v>178</v>
      </c>
      <c r="E95" s="182" t="s">
        <v>307</v>
      </c>
      <c r="F95" s="183" t="s">
        <v>308</v>
      </c>
      <c r="G95" s="184" t="s">
        <v>131</v>
      </c>
      <c r="H95" s="185">
        <v>1099.5</v>
      </c>
      <c r="I95" s="186"/>
      <c r="J95" s="187">
        <f>ROUND(I95*H95,2)</f>
        <v>0</v>
      </c>
      <c r="K95" s="183" t="s">
        <v>181</v>
      </c>
      <c r="L95" s="41"/>
      <c r="M95" s="188" t="s">
        <v>21</v>
      </c>
      <c r="N95" s="189" t="s">
        <v>48</v>
      </c>
      <c r="O95" s="66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182</v>
      </c>
      <c r="AT95" s="192" t="s">
        <v>178</v>
      </c>
      <c r="AU95" s="192" t="s">
        <v>87</v>
      </c>
      <c r="AY95" s="19" t="s">
        <v>176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9" t="s">
        <v>84</v>
      </c>
      <c r="BK95" s="193">
        <f>ROUND(I95*H95,2)</f>
        <v>0</v>
      </c>
      <c r="BL95" s="19" t="s">
        <v>182</v>
      </c>
      <c r="BM95" s="192" t="s">
        <v>1023</v>
      </c>
    </row>
    <row r="96" spans="1:65" s="2" customFormat="1" ht="11.25">
      <c r="A96" s="36"/>
      <c r="B96" s="37"/>
      <c r="C96" s="38"/>
      <c r="D96" s="194" t="s">
        <v>184</v>
      </c>
      <c r="E96" s="38"/>
      <c r="F96" s="195" t="s">
        <v>310</v>
      </c>
      <c r="G96" s="38"/>
      <c r="H96" s="38"/>
      <c r="I96" s="196"/>
      <c r="J96" s="38"/>
      <c r="K96" s="38"/>
      <c r="L96" s="41"/>
      <c r="M96" s="197"/>
      <c r="N96" s="198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184</v>
      </c>
      <c r="AU96" s="19" t="s">
        <v>87</v>
      </c>
    </row>
    <row r="97" spans="1:65" s="13" customFormat="1" ht="11.25">
      <c r="B97" s="199"/>
      <c r="C97" s="200"/>
      <c r="D97" s="201" t="s">
        <v>186</v>
      </c>
      <c r="E97" s="202" t="s">
        <v>21</v>
      </c>
      <c r="F97" s="203" t="s">
        <v>311</v>
      </c>
      <c r="G97" s="200"/>
      <c r="H97" s="202" t="s">
        <v>21</v>
      </c>
      <c r="I97" s="204"/>
      <c r="J97" s="200"/>
      <c r="K97" s="200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186</v>
      </c>
      <c r="AU97" s="209" t="s">
        <v>87</v>
      </c>
      <c r="AV97" s="13" t="s">
        <v>84</v>
      </c>
      <c r="AW97" s="13" t="s">
        <v>38</v>
      </c>
      <c r="AX97" s="13" t="s">
        <v>77</v>
      </c>
      <c r="AY97" s="209" t="s">
        <v>176</v>
      </c>
    </row>
    <row r="98" spans="1:65" s="14" customFormat="1" ht="11.25">
      <c r="B98" s="210"/>
      <c r="C98" s="211"/>
      <c r="D98" s="201" t="s">
        <v>186</v>
      </c>
      <c r="E98" s="212" t="s">
        <v>21</v>
      </c>
      <c r="F98" s="213" t="s">
        <v>1024</v>
      </c>
      <c r="G98" s="211"/>
      <c r="H98" s="214">
        <v>61.6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186</v>
      </c>
      <c r="AU98" s="220" t="s">
        <v>87</v>
      </c>
      <c r="AV98" s="14" t="s">
        <v>87</v>
      </c>
      <c r="AW98" s="14" t="s">
        <v>38</v>
      </c>
      <c r="AX98" s="14" t="s">
        <v>77</v>
      </c>
      <c r="AY98" s="220" t="s">
        <v>176</v>
      </c>
    </row>
    <row r="99" spans="1:65" s="14" customFormat="1" ht="11.25">
      <c r="B99" s="210"/>
      <c r="C99" s="211"/>
      <c r="D99" s="201" t="s">
        <v>186</v>
      </c>
      <c r="E99" s="212" t="s">
        <v>21</v>
      </c>
      <c r="F99" s="213" t="s">
        <v>1025</v>
      </c>
      <c r="G99" s="211"/>
      <c r="H99" s="214">
        <v>98.8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186</v>
      </c>
      <c r="AU99" s="220" t="s">
        <v>87</v>
      </c>
      <c r="AV99" s="14" t="s">
        <v>87</v>
      </c>
      <c r="AW99" s="14" t="s">
        <v>38</v>
      </c>
      <c r="AX99" s="14" t="s">
        <v>77</v>
      </c>
      <c r="AY99" s="220" t="s">
        <v>176</v>
      </c>
    </row>
    <row r="100" spans="1:65" s="14" customFormat="1" ht="11.25">
      <c r="B100" s="210"/>
      <c r="C100" s="211"/>
      <c r="D100" s="201" t="s">
        <v>186</v>
      </c>
      <c r="E100" s="212" t="s">
        <v>21</v>
      </c>
      <c r="F100" s="213" t="s">
        <v>1026</v>
      </c>
      <c r="G100" s="211"/>
      <c r="H100" s="214">
        <v>59.5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186</v>
      </c>
      <c r="AU100" s="220" t="s">
        <v>87</v>
      </c>
      <c r="AV100" s="14" t="s">
        <v>87</v>
      </c>
      <c r="AW100" s="14" t="s">
        <v>38</v>
      </c>
      <c r="AX100" s="14" t="s">
        <v>77</v>
      </c>
      <c r="AY100" s="220" t="s">
        <v>176</v>
      </c>
    </row>
    <row r="101" spans="1:65" s="15" customFormat="1" ht="11.25">
      <c r="B101" s="221"/>
      <c r="C101" s="222"/>
      <c r="D101" s="201" t="s">
        <v>186</v>
      </c>
      <c r="E101" s="223" t="s">
        <v>300</v>
      </c>
      <c r="F101" s="224" t="s">
        <v>188</v>
      </c>
      <c r="G101" s="222"/>
      <c r="H101" s="225">
        <v>219.9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186</v>
      </c>
      <c r="AU101" s="231" t="s">
        <v>87</v>
      </c>
      <c r="AV101" s="15" t="s">
        <v>182</v>
      </c>
      <c r="AW101" s="15" t="s">
        <v>38</v>
      </c>
      <c r="AX101" s="15" t="s">
        <v>77</v>
      </c>
      <c r="AY101" s="231" t="s">
        <v>176</v>
      </c>
    </row>
    <row r="102" spans="1:65" s="14" customFormat="1" ht="11.25">
      <c r="B102" s="210"/>
      <c r="C102" s="211"/>
      <c r="D102" s="201" t="s">
        <v>186</v>
      </c>
      <c r="E102" s="212" t="s">
        <v>21</v>
      </c>
      <c r="F102" s="213" t="s">
        <v>315</v>
      </c>
      <c r="G102" s="211"/>
      <c r="H102" s="214">
        <v>1099.5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186</v>
      </c>
      <c r="AU102" s="220" t="s">
        <v>87</v>
      </c>
      <c r="AV102" s="14" t="s">
        <v>87</v>
      </c>
      <c r="AW102" s="14" t="s">
        <v>38</v>
      </c>
      <c r="AX102" s="14" t="s">
        <v>77</v>
      </c>
      <c r="AY102" s="220" t="s">
        <v>176</v>
      </c>
    </row>
    <row r="103" spans="1:65" s="15" customFormat="1" ht="11.25">
      <c r="B103" s="221"/>
      <c r="C103" s="222"/>
      <c r="D103" s="201" t="s">
        <v>186</v>
      </c>
      <c r="E103" s="223" t="s">
        <v>316</v>
      </c>
      <c r="F103" s="224" t="s">
        <v>188</v>
      </c>
      <c r="G103" s="222"/>
      <c r="H103" s="225">
        <v>1099.5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AT103" s="231" t="s">
        <v>186</v>
      </c>
      <c r="AU103" s="231" t="s">
        <v>87</v>
      </c>
      <c r="AV103" s="15" t="s">
        <v>182</v>
      </c>
      <c r="AW103" s="15" t="s">
        <v>38</v>
      </c>
      <c r="AX103" s="15" t="s">
        <v>84</v>
      </c>
      <c r="AY103" s="231" t="s">
        <v>176</v>
      </c>
    </row>
    <row r="104" spans="1:65" s="14" customFormat="1" ht="11.25">
      <c r="B104" s="210"/>
      <c r="C104" s="211"/>
      <c r="D104" s="201" t="s">
        <v>186</v>
      </c>
      <c r="E104" s="212" t="s">
        <v>292</v>
      </c>
      <c r="F104" s="213" t="s">
        <v>317</v>
      </c>
      <c r="G104" s="211"/>
      <c r="H104" s="214">
        <v>0.2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186</v>
      </c>
      <c r="AU104" s="220" t="s">
        <v>87</v>
      </c>
      <c r="AV104" s="14" t="s">
        <v>87</v>
      </c>
      <c r="AW104" s="14" t="s">
        <v>38</v>
      </c>
      <c r="AX104" s="14" t="s">
        <v>77</v>
      </c>
      <c r="AY104" s="220" t="s">
        <v>176</v>
      </c>
    </row>
    <row r="105" spans="1:65" s="2" customFormat="1" ht="24.2" customHeight="1">
      <c r="A105" s="36"/>
      <c r="B105" s="37"/>
      <c r="C105" s="181" t="s">
        <v>87</v>
      </c>
      <c r="D105" s="181" t="s">
        <v>178</v>
      </c>
      <c r="E105" s="182" t="s">
        <v>318</v>
      </c>
      <c r="F105" s="183" t="s">
        <v>319</v>
      </c>
      <c r="G105" s="184" t="s">
        <v>298</v>
      </c>
      <c r="H105" s="185">
        <v>1550.7</v>
      </c>
      <c r="I105" s="186"/>
      <c r="J105" s="187">
        <f>ROUND(I105*H105,2)</f>
        <v>0</v>
      </c>
      <c r="K105" s="183" t="s">
        <v>181</v>
      </c>
      <c r="L105" s="41"/>
      <c r="M105" s="188" t="s">
        <v>21</v>
      </c>
      <c r="N105" s="189" t="s">
        <v>48</v>
      </c>
      <c r="O105" s="66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182</v>
      </c>
      <c r="AT105" s="192" t="s">
        <v>178</v>
      </c>
      <c r="AU105" s="192" t="s">
        <v>87</v>
      </c>
      <c r="AY105" s="19" t="s">
        <v>176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84</v>
      </c>
      <c r="BK105" s="193">
        <f>ROUND(I105*H105,2)</f>
        <v>0</v>
      </c>
      <c r="BL105" s="19" t="s">
        <v>182</v>
      </c>
      <c r="BM105" s="192" t="s">
        <v>1027</v>
      </c>
    </row>
    <row r="106" spans="1:65" s="2" customFormat="1" ht="11.25">
      <c r="A106" s="36"/>
      <c r="B106" s="37"/>
      <c r="C106" s="38"/>
      <c r="D106" s="194" t="s">
        <v>184</v>
      </c>
      <c r="E106" s="38"/>
      <c r="F106" s="195" t="s">
        <v>321</v>
      </c>
      <c r="G106" s="38"/>
      <c r="H106" s="38"/>
      <c r="I106" s="196"/>
      <c r="J106" s="38"/>
      <c r="K106" s="38"/>
      <c r="L106" s="41"/>
      <c r="M106" s="197"/>
      <c r="N106" s="198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184</v>
      </c>
      <c r="AU106" s="19" t="s">
        <v>87</v>
      </c>
    </row>
    <row r="107" spans="1:65" s="13" customFormat="1" ht="11.25">
      <c r="B107" s="199"/>
      <c r="C107" s="200"/>
      <c r="D107" s="201" t="s">
        <v>186</v>
      </c>
      <c r="E107" s="202" t="s">
        <v>21</v>
      </c>
      <c r="F107" s="203" t="s">
        <v>403</v>
      </c>
      <c r="G107" s="200"/>
      <c r="H107" s="202" t="s">
        <v>21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186</v>
      </c>
      <c r="AU107" s="209" t="s">
        <v>87</v>
      </c>
      <c r="AV107" s="13" t="s">
        <v>84</v>
      </c>
      <c r="AW107" s="13" t="s">
        <v>38</v>
      </c>
      <c r="AX107" s="13" t="s">
        <v>77</v>
      </c>
      <c r="AY107" s="209" t="s">
        <v>176</v>
      </c>
    </row>
    <row r="108" spans="1:65" s="14" customFormat="1" ht="11.25">
      <c r="B108" s="210"/>
      <c r="C108" s="211"/>
      <c r="D108" s="201" t="s">
        <v>186</v>
      </c>
      <c r="E108" s="212" t="s">
        <v>21</v>
      </c>
      <c r="F108" s="213" t="s">
        <v>1028</v>
      </c>
      <c r="G108" s="211"/>
      <c r="H108" s="214">
        <v>433.4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186</v>
      </c>
      <c r="AU108" s="220" t="s">
        <v>87</v>
      </c>
      <c r="AV108" s="14" t="s">
        <v>87</v>
      </c>
      <c r="AW108" s="14" t="s">
        <v>38</v>
      </c>
      <c r="AX108" s="14" t="s">
        <v>77</v>
      </c>
      <c r="AY108" s="220" t="s">
        <v>176</v>
      </c>
    </row>
    <row r="109" spans="1:65" s="14" customFormat="1" ht="11.25">
      <c r="B109" s="210"/>
      <c r="C109" s="211"/>
      <c r="D109" s="201" t="s">
        <v>186</v>
      </c>
      <c r="E109" s="212" t="s">
        <v>21</v>
      </c>
      <c r="F109" s="213" t="s">
        <v>1029</v>
      </c>
      <c r="G109" s="211"/>
      <c r="H109" s="214">
        <v>683.8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186</v>
      </c>
      <c r="AU109" s="220" t="s">
        <v>87</v>
      </c>
      <c r="AV109" s="14" t="s">
        <v>87</v>
      </c>
      <c r="AW109" s="14" t="s">
        <v>38</v>
      </c>
      <c r="AX109" s="14" t="s">
        <v>77</v>
      </c>
      <c r="AY109" s="220" t="s">
        <v>176</v>
      </c>
    </row>
    <row r="110" spans="1:65" s="14" customFormat="1" ht="11.25">
      <c r="B110" s="210"/>
      <c r="C110" s="211"/>
      <c r="D110" s="201" t="s">
        <v>186</v>
      </c>
      <c r="E110" s="212" t="s">
        <v>21</v>
      </c>
      <c r="F110" s="213" t="s">
        <v>1030</v>
      </c>
      <c r="G110" s="211"/>
      <c r="H110" s="214">
        <v>433.5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186</v>
      </c>
      <c r="AU110" s="220" t="s">
        <v>87</v>
      </c>
      <c r="AV110" s="14" t="s">
        <v>87</v>
      </c>
      <c r="AW110" s="14" t="s">
        <v>38</v>
      </c>
      <c r="AX110" s="14" t="s">
        <v>77</v>
      </c>
      <c r="AY110" s="220" t="s">
        <v>176</v>
      </c>
    </row>
    <row r="111" spans="1:65" s="15" customFormat="1" ht="11.25">
      <c r="B111" s="221"/>
      <c r="C111" s="222"/>
      <c r="D111" s="201" t="s">
        <v>186</v>
      </c>
      <c r="E111" s="223" t="s">
        <v>386</v>
      </c>
      <c r="F111" s="224" t="s">
        <v>188</v>
      </c>
      <c r="G111" s="222"/>
      <c r="H111" s="225">
        <v>1550.7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AT111" s="231" t="s">
        <v>186</v>
      </c>
      <c r="AU111" s="231" t="s">
        <v>87</v>
      </c>
      <c r="AV111" s="15" t="s">
        <v>182</v>
      </c>
      <c r="AW111" s="15" t="s">
        <v>38</v>
      </c>
      <c r="AX111" s="15" t="s">
        <v>84</v>
      </c>
      <c r="AY111" s="231" t="s">
        <v>176</v>
      </c>
    </row>
    <row r="112" spans="1:65" s="2" customFormat="1" ht="37.9" customHeight="1">
      <c r="A112" s="36"/>
      <c r="B112" s="37"/>
      <c r="C112" s="181" t="s">
        <v>195</v>
      </c>
      <c r="D112" s="181" t="s">
        <v>178</v>
      </c>
      <c r="E112" s="182" t="s">
        <v>412</v>
      </c>
      <c r="F112" s="183" t="s">
        <v>413</v>
      </c>
      <c r="G112" s="184" t="s">
        <v>298</v>
      </c>
      <c r="H112" s="185">
        <v>3101.4</v>
      </c>
      <c r="I112" s="186"/>
      <c r="J112" s="187">
        <f>ROUND(I112*H112,2)</f>
        <v>0</v>
      </c>
      <c r="K112" s="183" t="s">
        <v>181</v>
      </c>
      <c r="L112" s="41"/>
      <c r="M112" s="188" t="s">
        <v>21</v>
      </c>
      <c r="N112" s="189" t="s">
        <v>48</v>
      </c>
      <c r="O112" s="66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2" t="s">
        <v>182</v>
      </c>
      <c r="AT112" s="192" t="s">
        <v>178</v>
      </c>
      <c r="AU112" s="192" t="s">
        <v>87</v>
      </c>
      <c r="AY112" s="19" t="s">
        <v>176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9" t="s">
        <v>84</v>
      </c>
      <c r="BK112" s="193">
        <f>ROUND(I112*H112,2)</f>
        <v>0</v>
      </c>
      <c r="BL112" s="19" t="s">
        <v>182</v>
      </c>
      <c r="BM112" s="192" t="s">
        <v>1031</v>
      </c>
    </row>
    <row r="113" spans="1:65" s="2" customFormat="1" ht="11.25">
      <c r="A113" s="36"/>
      <c r="B113" s="37"/>
      <c r="C113" s="38"/>
      <c r="D113" s="194" t="s">
        <v>184</v>
      </c>
      <c r="E113" s="38"/>
      <c r="F113" s="195" t="s">
        <v>415</v>
      </c>
      <c r="G113" s="38"/>
      <c r="H113" s="38"/>
      <c r="I113" s="196"/>
      <c r="J113" s="38"/>
      <c r="K113" s="38"/>
      <c r="L113" s="41"/>
      <c r="M113" s="197"/>
      <c r="N113" s="198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184</v>
      </c>
      <c r="AU113" s="19" t="s">
        <v>87</v>
      </c>
    </row>
    <row r="114" spans="1:65" s="13" customFormat="1" ht="11.25">
      <c r="B114" s="199"/>
      <c r="C114" s="200"/>
      <c r="D114" s="201" t="s">
        <v>186</v>
      </c>
      <c r="E114" s="202" t="s">
        <v>21</v>
      </c>
      <c r="F114" s="203" t="s">
        <v>410</v>
      </c>
      <c r="G114" s="200"/>
      <c r="H114" s="202" t="s">
        <v>21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186</v>
      </c>
      <c r="AU114" s="209" t="s">
        <v>87</v>
      </c>
      <c r="AV114" s="13" t="s">
        <v>84</v>
      </c>
      <c r="AW114" s="13" t="s">
        <v>38</v>
      </c>
      <c r="AX114" s="13" t="s">
        <v>77</v>
      </c>
      <c r="AY114" s="209" t="s">
        <v>176</v>
      </c>
    </row>
    <row r="115" spans="1:65" s="14" customFormat="1" ht="11.25">
      <c r="B115" s="210"/>
      <c r="C115" s="211"/>
      <c r="D115" s="201" t="s">
        <v>186</v>
      </c>
      <c r="E115" s="212" t="s">
        <v>21</v>
      </c>
      <c r="F115" s="213" t="s">
        <v>386</v>
      </c>
      <c r="G115" s="211"/>
      <c r="H115" s="214">
        <v>1550.7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186</v>
      </c>
      <c r="AU115" s="220" t="s">
        <v>87</v>
      </c>
      <c r="AV115" s="14" t="s">
        <v>87</v>
      </c>
      <c r="AW115" s="14" t="s">
        <v>38</v>
      </c>
      <c r="AX115" s="14" t="s">
        <v>77</v>
      </c>
      <c r="AY115" s="220" t="s">
        <v>176</v>
      </c>
    </row>
    <row r="116" spans="1:65" s="13" customFormat="1" ht="11.25">
      <c r="B116" s="199"/>
      <c r="C116" s="200"/>
      <c r="D116" s="201" t="s">
        <v>186</v>
      </c>
      <c r="E116" s="202" t="s">
        <v>21</v>
      </c>
      <c r="F116" s="203" t="s">
        <v>411</v>
      </c>
      <c r="G116" s="200"/>
      <c r="H116" s="202" t="s">
        <v>21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186</v>
      </c>
      <c r="AU116" s="209" t="s">
        <v>87</v>
      </c>
      <c r="AV116" s="13" t="s">
        <v>84</v>
      </c>
      <c r="AW116" s="13" t="s">
        <v>38</v>
      </c>
      <c r="AX116" s="13" t="s">
        <v>77</v>
      </c>
      <c r="AY116" s="209" t="s">
        <v>176</v>
      </c>
    </row>
    <row r="117" spans="1:65" s="14" customFormat="1" ht="11.25">
      <c r="B117" s="210"/>
      <c r="C117" s="211"/>
      <c r="D117" s="201" t="s">
        <v>186</v>
      </c>
      <c r="E117" s="212" t="s">
        <v>21</v>
      </c>
      <c r="F117" s="213" t="s">
        <v>386</v>
      </c>
      <c r="G117" s="211"/>
      <c r="H117" s="214">
        <v>1550.7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186</v>
      </c>
      <c r="AU117" s="220" t="s">
        <v>87</v>
      </c>
      <c r="AV117" s="14" t="s">
        <v>87</v>
      </c>
      <c r="AW117" s="14" t="s">
        <v>38</v>
      </c>
      <c r="AX117" s="14" t="s">
        <v>77</v>
      </c>
      <c r="AY117" s="220" t="s">
        <v>176</v>
      </c>
    </row>
    <row r="118" spans="1:65" s="15" customFormat="1" ht="11.25">
      <c r="B118" s="221"/>
      <c r="C118" s="222"/>
      <c r="D118" s="201" t="s">
        <v>186</v>
      </c>
      <c r="E118" s="223" t="s">
        <v>21</v>
      </c>
      <c r="F118" s="224" t="s">
        <v>188</v>
      </c>
      <c r="G118" s="222"/>
      <c r="H118" s="225">
        <v>3101.4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186</v>
      </c>
      <c r="AU118" s="231" t="s">
        <v>87</v>
      </c>
      <c r="AV118" s="15" t="s">
        <v>182</v>
      </c>
      <c r="AW118" s="15" t="s">
        <v>38</v>
      </c>
      <c r="AX118" s="15" t="s">
        <v>84</v>
      </c>
      <c r="AY118" s="231" t="s">
        <v>176</v>
      </c>
    </row>
    <row r="119" spans="1:65" s="2" customFormat="1" ht="37.9" customHeight="1">
      <c r="A119" s="36"/>
      <c r="B119" s="37"/>
      <c r="C119" s="181" t="s">
        <v>182</v>
      </c>
      <c r="D119" s="181" t="s">
        <v>178</v>
      </c>
      <c r="E119" s="182" t="s">
        <v>1032</v>
      </c>
      <c r="F119" s="183" t="s">
        <v>1033</v>
      </c>
      <c r="G119" s="184" t="s">
        <v>298</v>
      </c>
      <c r="H119" s="185">
        <v>969.1</v>
      </c>
      <c r="I119" s="186"/>
      <c r="J119" s="187">
        <f>ROUND(I119*H119,2)</f>
        <v>0</v>
      </c>
      <c r="K119" s="183" t="s">
        <v>181</v>
      </c>
      <c r="L119" s="41"/>
      <c r="M119" s="188" t="s">
        <v>21</v>
      </c>
      <c r="N119" s="189" t="s">
        <v>48</v>
      </c>
      <c r="O119" s="66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2" t="s">
        <v>182</v>
      </c>
      <c r="AT119" s="192" t="s">
        <v>178</v>
      </c>
      <c r="AU119" s="192" t="s">
        <v>87</v>
      </c>
      <c r="AY119" s="19" t="s">
        <v>176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9" t="s">
        <v>84</v>
      </c>
      <c r="BK119" s="193">
        <f>ROUND(I119*H119,2)</f>
        <v>0</v>
      </c>
      <c r="BL119" s="19" t="s">
        <v>182</v>
      </c>
      <c r="BM119" s="192" t="s">
        <v>1034</v>
      </c>
    </row>
    <row r="120" spans="1:65" s="2" customFormat="1" ht="11.25">
      <c r="A120" s="36"/>
      <c r="B120" s="37"/>
      <c r="C120" s="38"/>
      <c r="D120" s="194" t="s">
        <v>184</v>
      </c>
      <c r="E120" s="38"/>
      <c r="F120" s="195" t="s">
        <v>1035</v>
      </c>
      <c r="G120" s="38"/>
      <c r="H120" s="38"/>
      <c r="I120" s="196"/>
      <c r="J120" s="38"/>
      <c r="K120" s="38"/>
      <c r="L120" s="41"/>
      <c r="M120" s="197"/>
      <c r="N120" s="198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184</v>
      </c>
      <c r="AU120" s="19" t="s">
        <v>87</v>
      </c>
    </row>
    <row r="121" spans="1:65" s="13" customFormat="1" ht="11.25">
      <c r="B121" s="199"/>
      <c r="C121" s="200"/>
      <c r="D121" s="201" t="s">
        <v>186</v>
      </c>
      <c r="E121" s="202" t="s">
        <v>21</v>
      </c>
      <c r="F121" s="203" t="s">
        <v>1036</v>
      </c>
      <c r="G121" s="200"/>
      <c r="H121" s="202" t="s">
        <v>21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186</v>
      </c>
      <c r="AU121" s="209" t="s">
        <v>87</v>
      </c>
      <c r="AV121" s="13" t="s">
        <v>84</v>
      </c>
      <c r="AW121" s="13" t="s">
        <v>38</v>
      </c>
      <c r="AX121" s="13" t="s">
        <v>77</v>
      </c>
      <c r="AY121" s="209" t="s">
        <v>176</v>
      </c>
    </row>
    <row r="122" spans="1:65" s="14" customFormat="1" ht="11.25">
      <c r="B122" s="210"/>
      <c r="C122" s="211"/>
      <c r="D122" s="201" t="s">
        <v>186</v>
      </c>
      <c r="E122" s="212" t="s">
        <v>21</v>
      </c>
      <c r="F122" s="213" t="s">
        <v>417</v>
      </c>
      <c r="G122" s="211"/>
      <c r="H122" s="214">
        <v>969.1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186</v>
      </c>
      <c r="AU122" s="220" t="s">
        <v>87</v>
      </c>
      <c r="AV122" s="14" t="s">
        <v>87</v>
      </c>
      <c r="AW122" s="14" t="s">
        <v>38</v>
      </c>
      <c r="AX122" s="14" t="s">
        <v>77</v>
      </c>
      <c r="AY122" s="220" t="s">
        <v>176</v>
      </c>
    </row>
    <row r="123" spans="1:65" s="15" customFormat="1" ht="11.25">
      <c r="B123" s="221"/>
      <c r="C123" s="222"/>
      <c r="D123" s="201" t="s">
        <v>186</v>
      </c>
      <c r="E123" s="223" t="s">
        <v>21</v>
      </c>
      <c r="F123" s="224" t="s">
        <v>188</v>
      </c>
      <c r="G123" s="222"/>
      <c r="H123" s="225">
        <v>969.1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186</v>
      </c>
      <c r="AU123" s="231" t="s">
        <v>87</v>
      </c>
      <c r="AV123" s="15" t="s">
        <v>182</v>
      </c>
      <c r="AW123" s="15" t="s">
        <v>38</v>
      </c>
      <c r="AX123" s="15" t="s">
        <v>84</v>
      </c>
      <c r="AY123" s="231" t="s">
        <v>176</v>
      </c>
    </row>
    <row r="124" spans="1:65" s="2" customFormat="1" ht="37.9" customHeight="1">
      <c r="A124" s="36"/>
      <c r="B124" s="37"/>
      <c r="C124" s="181" t="s">
        <v>149</v>
      </c>
      <c r="D124" s="181" t="s">
        <v>178</v>
      </c>
      <c r="E124" s="182" t="s">
        <v>328</v>
      </c>
      <c r="F124" s="183" t="s">
        <v>329</v>
      </c>
      <c r="G124" s="184" t="s">
        <v>298</v>
      </c>
      <c r="H124" s="185">
        <v>111.41</v>
      </c>
      <c r="I124" s="186"/>
      <c r="J124" s="187">
        <f>ROUND(I124*H124,2)</f>
        <v>0</v>
      </c>
      <c r="K124" s="183" t="s">
        <v>181</v>
      </c>
      <c r="L124" s="41"/>
      <c r="M124" s="188" t="s">
        <v>21</v>
      </c>
      <c r="N124" s="189" t="s">
        <v>48</v>
      </c>
      <c r="O124" s="66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182</v>
      </c>
      <c r="AT124" s="192" t="s">
        <v>178</v>
      </c>
      <c r="AU124" s="192" t="s">
        <v>87</v>
      </c>
      <c r="AY124" s="19" t="s">
        <v>176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" t="s">
        <v>84</v>
      </c>
      <c r="BK124" s="193">
        <f>ROUND(I124*H124,2)</f>
        <v>0</v>
      </c>
      <c r="BL124" s="19" t="s">
        <v>182</v>
      </c>
      <c r="BM124" s="192" t="s">
        <v>1037</v>
      </c>
    </row>
    <row r="125" spans="1:65" s="2" customFormat="1" ht="11.25">
      <c r="A125" s="36"/>
      <c r="B125" s="37"/>
      <c r="C125" s="38"/>
      <c r="D125" s="194" t="s">
        <v>184</v>
      </c>
      <c r="E125" s="38"/>
      <c r="F125" s="195" t="s">
        <v>331</v>
      </c>
      <c r="G125" s="38"/>
      <c r="H125" s="38"/>
      <c r="I125" s="196"/>
      <c r="J125" s="38"/>
      <c r="K125" s="38"/>
      <c r="L125" s="41"/>
      <c r="M125" s="197"/>
      <c r="N125" s="198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184</v>
      </c>
      <c r="AU125" s="19" t="s">
        <v>87</v>
      </c>
    </row>
    <row r="126" spans="1:65" s="13" customFormat="1" ht="11.25">
      <c r="B126" s="199"/>
      <c r="C126" s="200"/>
      <c r="D126" s="201" t="s">
        <v>186</v>
      </c>
      <c r="E126" s="202" t="s">
        <v>21</v>
      </c>
      <c r="F126" s="203" t="s">
        <v>332</v>
      </c>
      <c r="G126" s="200"/>
      <c r="H126" s="202" t="s">
        <v>21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186</v>
      </c>
      <c r="AU126" s="209" t="s">
        <v>87</v>
      </c>
      <c r="AV126" s="13" t="s">
        <v>84</v>
      </c>
      <c r="AW126" s="13" t="s">
        <v>38</v>
      </c>
      <c r="AX126" s="13" t="s">
        <v>77</v>
      </c>
      <c r="AY126" s="209" t="s">
        <v>176</v>
      </c>
    </row>
    <row r="127" spans="1:65" s="14" customFormat="1" ht="11.25">
      <c r="B127" s="210"/>
      <c r="C127" s="211"/>
      <c r="D127" s="201" t="s">
        <v>186</v>
      </c>
      <c r="E127" s="212" t="s">
        <v>21</v>
      </c>
      <c r="F127" s="213" t="s">
        <v>376</v>
      </c>
      <c r="G127" s="211"/>
      <c r="H127" s="214">
        <v>111.41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186</v>
      </c>
      <c r="AU127" s="220" t="s">
        <v>87</v>
      </c>
      <c r="AV127" s="14" t="s">
        <v>87</v>
      </c>
      <c r="AW127" s="14" t="s">
        <v>38</v>
      </c>
      <c r="AX127" s="14" t="s">
        <v>77</v>
      </c>
      <c r="AY127" s="220" t="s">
        <v>176</v>
      </c>
    </row>
    <row r="128" spans="1:65" s="15" customFormat="1" ht="11.25">
      <c r="B128" s="221"/>
      <c r="C128" s="222"/>
      <c r="D128" s="201" t="s">
        <v>186</v>
      </c>
      <c r="E128" s="223" t="s">
        <v>21</v>
      </c>
      <c r="F128" s="224" t="s">
        <v>188</v>
      </c>
      <c r="G128" s="222"/>
      <c r="H128" s="225">
        <v>111.41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186</v>
      </c>
      <c r="AU128" s="231" t="s">
        <v>87</v>
      </c>
      <c r="AV128" s="15" t="s">
        <v>182</v>
      </c>
      <c r="AW128" s="15" t="s">
        <v>38</v>
      </c>
      <c r="AX128" s="15" t="s">
        <v>84</v>
      </c>
      <c r="AY128" s="231" t="s">
        <v>176</v>
      </c>
    </row>
    <row r="129" spans="1:65" s="2" customFormat="1" ht="24.2" customHeight="1">
      <c r="A129" s="36"/>
      <c r="B129" s="37"/>
      <c r="C129" s="181" t="s">
        <v>215</v>
      </c>
      <c r="D129" s="181" t="s">
        <v>178</v>
      </c>
      <c r="E129" s="182" t="s">
        <v>334</v>
      </c>
      <c r="F129" s="183" t="s">
        <v>335</v>
      </c>
      <c r="G129" s="184" t="s">
        <v>298</v>
      </c>
      <c r="H129" s="185">
        <v>2739.7</v>
      </c>
      <c r="I129" s="186"/>
      <c r="J129" s="187">
        <f>ROUND(I129*H129,2)</f>
        <v>0</v>
      </c>
      <c r="K129" s="183" t="s">
        <v>181</v>
      </c>
      <c r="L129" s="41"/>
      <c r="M129" s="188" t="s">
        <v>21</v>
      </c>
      <c r="N129" s="189" t="s">
        <v>48</v>
      </c>
      <c r="O129" s="66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182</v>
      </c>
      <c r="AT129" s="192" t="s">
        <v>178</v>
      </c>
      <c r="AU129" s="192" t="s">
        <v>87</v>
      </c>
      <c r="AY129" s="19" t="s">
        <v>176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9" t="s">
        <v>84</v>
      </c>
      <c r="BK129" s="193">
        <f>ROUND(I129*H129,2)</f>
        <v>0</v>
      </c>
      <c r="BL129" s="19" t="s">
        <v>182</v>
      </c>
      <c r="BM129" s="192" t="s">
        <v>1038</v>
      </c>
    </row>
    <row r="130" spans="1:65" s="2" customFormat="1" ht="11.25">
      <c r="A130" s="36"/>
      <c r="B130" s="37"/>
      <c r="C130" s="38"/>
      <c r="D130" s="194" t="s">
        <v>184</v>
      </c>
      <c r="E130" s="38"/>
      <c r="F130" s="195" t="s">
        <v>337</v>
      </c>
      <c r="G130" s="38"/>
      <c r="H130" s="38"/>
      <c r="I130" s="196"/>
      <c r="J130" s="38"/>
      <c r="K130" s="38"/>
      <c r="L130" s="41"/>
      <c r="M130" s="197"/>
      <c r="N130" s="198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184</v>
      </c>
      <c r="AU130" s="19" t="s">
        <v>87</v>
      </c>
    </row>
    <row r="131" spans="1:65" s="13" customFormat="1" ht="11.25">
      <c r="B131" s="199"/>
      <c r="C131" s="200"/>
      <c r="D131" s="201" t="s">
        <v>186</v>
      </c>
      <c r="E131" s="202" t="s">
        <v>21</v>
      </c>
      <c r="F131" s="203" t="s">
        <v>423</v>
      </c>
      <c r="G131" s="200"/>
      <c r="H131" s="202" t="s">
        <v>21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186</v>
      </c>
      <c r="AU131" s="209" t="s">
        <v>87</v>
      </c>
      <c r="AV131" s="13" t="s">
        <v>84</v>
      </c>
      <c r="AW131" s="13" t="s">
        <v>38</v>
      </c>
      <c r="AX131" s="13" t="s">
        <v>77</v>
      </c>
      <c r="AY131" s="209" t="s">
        <v>176</v>
      </c>
    </row>
    <row r="132" spans="1:65" s="13" customFormat="1" ht="11.25">
      <c r="B132" s="199"/>
      <c r="C132" s="200"/>
      <c r="D132" s="201" t="s">
        <v>186</v>
      </c>
      <c r="E132" s="202" t="s">
        <v>21</v>
      </c>
      <c r="F132" s="203" t="s">
        <v>424</v>
      </c>
      <c r="G132" s="200"/>
      <c r="H132" s="202" t="s">
        <v>21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186</v>
      </c>
      <c r="AU132" s="209" t="s">
        <v>87</v>
      </c>
      <c r="AV132" s="13" t="s">
        <v>84</v>
      </c>
      <c r="AW132" s="13" t="s">
        <v>38</v>
      </c>
      <c r="AX132" s="13" t="s">
        <v>77</v>
      </c>
      <c r="AY132" s="209" t="s">
        <v>176</v>
      </c>
    </row>
    <row r="133" spans="1:65" s="13" customFormat="1" ht="11.25">
      <c r="B133" s="199"/>
      <c r="C133" s="200"/>
      <c r="D133" s="201" t="s">
        <v>186</v>
      </c>
      <c r="E133" s="202" t="s">
        <v>21</v>
      </c>
      <c r="F133" s="203" t="s">
        <v>425</v>
      </c>
      <c r="G133" s="200"/>
      <c r="H133" s="202" t="s">
        <v>21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186</v>
      </c>
      <c r="AU133" s="209" t="s">
        <v>87</v>
      </c>
      <c r="AV133" s="13" t="s">
        <v>84</v>
      </c>
      <c r="AW133" s="13" t="s">
        <v>38</v>
      </c>
      <c r="AX133" s="13" t="s">
        <v>77</v>
      </c>
      <c r="AY133" s="209" t="s">
        <v>176</v>
      </c>
    </row>
    <row r="134" spans="1:65" s="14" customFormat="1" ht="11.25">
      <c r="B134" s="210"/>
      <c r="C134" s="211"/>
      <c r="D134" s="201" t="s">
        <v>186</v>
      </c>
      <c r="E134" s="212" t="s">
        <v>21</v>
      </c>
      <c r="F134" s="213" t="s">
        <v>382</v>
      </c>
      <c r="G134" s="211"/>
      <c r="H134" s="214">
        <v>67.540000000000006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186</v>
      </c>
      <c r="AU134" s="220" t="s">
        <v>87</v>
      </c>
      <c r="AV134" s="14" t="s">
        <v>87</v>
      </c>
      <c r="AW134" s="14" t="s">
        <v>38</v>
      </c>
      <c r="AX134" s="14" t="s">
        <v>77</v>
      </c>
      <c r="AY134" s="220" t="s">
        <v>176</v>
      </c>
    </row>
    <row r="135" spans="1:65" s="13" customFormat="1" ht="11.25">
      <c r="B135" s="199"/>
      <c r="C135" s="200"/>
      <c r="D135" s="201" t="s">
        <v>186</v>
      </c>
      <c r="E135" s="202" t="s">
        <v>21</v>
      </c>
      <c r="F135" s="203" t="s">
        <v>426</v>
      </c>
      <c r="G135" s="200"/>
      <c r="H135" s="202" t="s">
        <v>21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186</v>
      </c>
      <c r="AU135" s="209" t="s">
        <v>87</v>
      </c>
      <c r="AV135" s="13" t="s">
        <v>84</v>
      </c>
      <c r="AW135" s="13" t="s">
        <v>38</v>
      </c>
      <c r="AX135" s="13" t="s">
        <v>77</v>
      </c>
      <c r="AY135" s="209" t="s">
        <v>176</v>
      </c>
    </row>
    <row r="136" spans="1:65" s="14" customFormat="1" ht="11.25">
      <c r="B136" s="210"/>
      <c r="C136" s="211"/>
      <c r="D136" s="201" t="s">
        <v>186</v>
      </c>
      <c r="E136" s="212" t="s">
        <v>21</v>
      </c>
      <c r="F136" s="213" t="s">
        <v>379</v>
      </c>
      <c r="G136" s="211"/>
      <c r="H136" s="214">
        <v>40.950000000000003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186</v>
      </c>
      <c r="AU136" s="220" t="s">
        <v>87</v>
      </c>
      <c r="AV136" s="14" t="s">
        <v>87</v>
      </c>
      <c r="AW136" s="14" t="s">
        <v>38</v>
      </c>
      <c r="AX136" s="14" t="s">
        <v>77</v>
      </c>
      <c r="AY136" s="220" t="s">
        <v>176</v>
      </c>
    </row>
    <row r="137" spans="1:65" s="13" customFormat="1" ht="22.5">
      <c r="B137" s="199"/>
      <c r="C137" s="200"/>
      <c r="D137" s="201" t="s">
        <v>186</v>
      </c>
      <c r="E137" s="202" t="s">
        <v>21</v>
      </c>
      <c r="F137" s="203" t="s">
        <v>427</v>
      </c>
      <c r="G137" s="200"/>
      <c r="H137" s="202" t="s">
        <v>21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186</v>
      </c>
      <c r="AU137" s="209" t="s">
        <v>87</v>
      </c>
      <c r="AV137" s="13" t="s">
        <v>84</v>
      </c>
      <c r="AW137" s="13" t="s">
        <v>38</v>
      </c>
      <c r="AX137" s="13" t="s">
        <v>77</v>
      </c>
      <c r="AY137" s="209" t="s">
        <v>176</v>
      </c>
    </row>
    <row r="138" spans="1:65" s="14" customFormat="1" ht="11.25">
      <c r="B138" s="210"/>
      <c r="C138" s="211"/>
      <c r="D138" s="201" t="s">
        <v>186</v>
      </c>
      <c r="E138" s="212" t="s">
        <v>21</v>
      </c>
      <c r="F138" s="213" t="s">
        <v>376</v>
      </c>
      <c r="G138" s="211"/>
      <c r="H138" s="214">
        <v>111.41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186</v>
      </c>
      <c r="AU138" s="220" t="s">
        <v>87</v>
      </c>
      <c r="AV138" s="14" t="s">
        <v>87</v>
      </c>
      <c r="AW138" s="14" t="s">
        <v>38</v>
      </c>
      <c r="AX138" s="14" t="s">
        <v>77</v>
      </c>
      <c r="AY138" s="220" t="s">
        <v>176</v>
      </c>
    </row>
    <row r="139" spans="1:65" s="16" customFormat="1" ht="11.25">
      <c r="B139" s="235"/>
      <c r="C139" s="236"/>
      <c r="D139" s="201" t="s">
        <v>186</v>
      </c>
      <c r="E139" s="237" t="s">
        <v>21</v>
      </c>
      <c r="F139" s="238" t="s">
        <v>428</v>
      </c>
      <c r="G139" s="236"/>
      <c r="H139" s="239">
        <v>219.9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186</v>
      </c>
      <c r="AU139" s="245" t="s">
        <v>87</v>
      </c>
      <c r="AV139" s="16" t="s">
        <v>195</v>
      </c>
      <c r="AW139" s="16" t="s">
        <v>38</v>
      </c>
      <c r="AX139" s="16" t="s">
        <v>77</v>
      </c>
      <c r="AY139" s="245" t="s">
        <v>176</v>
      </c>
    </row>
    <row r="140" spans="1:65" s="13" customFormat="1" ht="22.5">
      <c r="B140" s="199"/>
      <c r="C140" s="200"/>
      <c r="D140" s="201" t="s">
        <v>186</v>
      </c>
      <c r="E140" s="202" t="s">
        <v>21</v>
      </c>
      <c r="F140" s="203" t="s">
        <v>1039</v>
      </c>
      <c r="G140" s="200"/>
      <c r="H140" s="202" t="s">
        <v>21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186</v>
      </c>
      <c r="AU140" s="209" t="s">
        <v>87</v>
      </c>
      <c r="AV140" s="13" t="s">
        <v>84</v>
      </c>
      <c r="AW140" s="13" t="s">
        <v>38</v>
      </c>
      <c r="AX140" s="13" t="s">
        <v>77</v>
      </c>
      <c r="AY140" s="209" t="s">
        <v>176</v>
      </c>
    </row>
    <row r="141" spans="1:65" s="14" customFormat="1" ht="11.25">
      <c r="B141" s="210"/>
      <c r="C141" s="211"/>
      <c r="D141" s="201" t="s">
        <v>186</v>
      </c>
      <c r="E141" s="212" t="s">
        <v>21</v>
      </c>
      <c r="F141" s="213" t="s">
        <v>417</v>
      </c>
      <c r="G141" s="211"/>
      <c r="H141" s="214">
        <v>969.1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186</v>
      </c>
      <c r="AU141" s="220" t="s">
        <v>87</v>
      </c>
      <c r="AV141" s="14" t="s">
        <v>87</v>
      </c>
      <c r="AW141" s="14" t="s">
        <v>38</v>
      </c>
      <c r="AX141" s="14" t="s">
        <v>77</v>
      </c>
      <c r="AY141" s="220" t="s">
        <v>176</v>
      </c>
    </row>
    <row r="142" spans="1:65" s="13" customFormat="1" ht="11.25">
      <c r="B142" s="199"/>
      <c r="C142" s="200"/>
      <c r="D142" s="201" t="s">
        <v>186</v>
      </c>
      <c r="E142" s="202" t="s">
        <v>21</v>
      </c>
      <c r="F142" s="203" t="s">
        <v>431</v>
      </c>
      <c r="G142" s="200"/>
      <c r="H142" s="202" t="s">
        <v>21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186</v>
      </c>
      <c r="AU142" s="209" t="s">
        <v>87</v>
      </c>
      <c r="AV142" s="13" t="s">
        <v>84</v>
      </c>
      <c r="AW142" s="13" t="s">
        <v>38</v>
      </c>
      <c r="AX142" s="13" t="s">
        <v>77</v>
      </c>
      <c r="AY142" s="209" t="s">
        <v>176</v>
      </c>
    </row>
    <row r="143" spans="1:65" s="14" customFormat="1" ht="11.25">
      <c r="B143" s="210"/>
      <c r="C143" s="211"/>
      <c r="D143" s="201" t="s">
        <v>186</v>
      </c>
      <c r="E143" s="212" t="s">
        <v>21</v>
      </c>
      <c r="F143" s="213" t="s">
        <v>386</v>
      </c>
      <c r="G143" s="211"/>
      <c r="H143" s="214">
        <v>1550.7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186</v>
      </c>
      <c r="AU143" s="220" t="s">
        <v>87</v>
      </c>
      <c r="AV143" s="14" t="s">
        <v>87</v>
      </c>
      <c r="AW143" s="14" t="s">
        <v>38</v>
      </c>
      <c r="AX143" s="14" t="s">
        <v>77</v>
      </c>
      <c r="AY143" s="220" t="s">
        <v>176</v>
      </c>
    </row>
    <row r="144" spans="1:65" s="16" customFormat="1" ht="11.25">
      <c r="B144" s="235"/>
      <c r="C144" s="236"/>
      <c r="D144" s="201" t="s">
        <v>186</v>
      </c>
      <c r="E144" s="237" t="s">
        <v>21</v>
      </c>
      <c r="F144" s="238" t="s">
        <v>428</v>
      </c>
      <c r="G144" s="236"/>
      <c r="H144" s="239">
        <v>2519.8000000000002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186</v>
      </c>
      <c r="AU144" s="245" t="s">
        <v>87</v>
      </c>
      <c r="AV144" s="16" t="s">
        <v>195</v>
      </c>
      <c r="AW144" s="16" t="s">
        <v>38</v>
      </c>
      <c r="AX144" s="16" t="s">
        <v>77</v>
      </c>
      <c r="AY144" s="245" t="s">
        <v>176</v>
      </c>
    </row>
    <row r="145" spans="1:65" s="15" customFormat="1" ht="11.25">
      <c r="B145" s="221"/>
      <c r="C145" s="222"/>
      <c r="D145" s="201" t="s">
        <v>186</v>
      </c>
      <c r="E145" s="223" t="s">
        <v>21</v>
      </c>
      <c r="F145" s="224" t="s">
        <v>188</v>
      </c>
      <c r="G145" s="222"/>
      <c r="H145" s="225">
        <v>2739.7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186</v>
      </c>
      <c r="AU145" s="231" t="s">
        <v>87</v>
      </c>
      <c r="AV145" s="15" t="s">
        <v>182</v>
      </c>
      <c r="AW145" s="15" t="s">
        <v>38</v>
      </c>
      <c r="AX145" s="15" t="s">
        <v>84</v>
      </c>
      <c r="AY145" s="231" t="s">
        <v>176</v>
      </c>
    </row>
    <row r="146" spans="1:65" s="2" customFormat="1" ht="37.9" customHeight="1">
      <c r="A146" s="36"/>
      <c r="B146" s="37"/>
      <c r="C146" s="181" t="s">
        <v>223</v>
      </c>
      <c r="D146" s="181" t="s">
        <v>178</v>
      </c>
      <c r="E146" s="182" t="s">
        <v>432</v>
      </c>
      <c r="F146" s="183" t="s">
        <v>433</v>
      </c>
      <c r="G146" s="184" t="s">
        <v>298</v>
      </c>
      <c r="H146" s="185">
        <v>2519.8000000000002</v>
      </c>
      <c r="I146" s="186"/>
      <c r="J146" s="187">
        <f>ROUND(I146*H146,2)</f>
        <v>0</v>
      </c>
      <c r="K146" s="183" t="s">
        <v>181</v>
      </c>
      <c r="L146" s="41"/>
      <c r="M146" s="188" t="s">
        <v>21</v>
      </c>
      <c r="N146" s="189" t="s">
        <v>48</v>
      </c>
      <c r="O146" s="6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182</v>
      </c>
      <c r="AT146" s="192" t="s">
        <v>178</v>
      </c>
      <c r="AU146" s="192" t="s">
        <v>87</v>
      </c>
      <c r="AY146" s="19" t="s">
        <v>176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9" t="s">
        <v>84</v>
      </c>
      <c r="BK146" s="193">
        <f>ROUND(I146*H146,2)</f>
        <v>0</v>
      </c>
      <c r="BL146" s="19" t="s">
        <v>182</v>
      </c>
      <c r="BM146" s="192" t="s">
        <v>1040</v>
      </c>
    </row>
    <row r="147" spans="1:65" s="2" customFormat="1" ht="11.25">
      <c r="A147" s="36"/>
      <c r="B147" s="37"/>
      <c r="C147" s="38"/>
      <c r="D147" s="194" t="s">
        <v>184</v>
      </c>
      <c r="E147" s="38"/>
      <c r="F147" s="195" t="s">
        <v>435</v>
      </c>
      <c r="G147" s="38"/>
      <c r="H147" s="38"/>
      <c r="I147" s="196"/>
      <c r="J147" s="38"/>
      <c r="K147" s="38"/>
      <c r="L147" s="41"/>
      <c r="M147" s="197"/>
      <c r="N147" s="198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184</v>
      </c>
      <c r="AU147" s="19" t="s">
        <v>87</v>
      </c>
    </row>
    <row r="148" spans="1:65" s="13" customFormat="1" ht="22.5">
      <c r="B148" s="199"/>
      <c r="C148" s="200"/>
      <c r="D148" s="201" t="s">
        <v>186</v>
      </c>
      <c r="E148" s="202" t="s">
        <v>21</v>
      </c>
      <c r="F148" s="203" t="s">
        <v>436</v>
      </c>
      <c r="G148" s="200"/>
      <c r="H148" s="202" t="s">
        <v>21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186</v>
      </c>
      <c r="AU148" s="209" t="s">
        <v>87</v>
      </c>
      <c r="AV148" s="13" t="s">
        <v>84</v>
      </c>
      <c r="AW148" s="13" t="s">
        <v>38</v>
      </c>
      <c r="AX148" s="13" t="s">
        <v>77</v>
      </c>
      <c r="AY148" s="209" t="s">
        <v>176</v>
      </c>
    </row>
    <row r="149" spans="1:65" s="13" customFormat="1" ht="11.25">
      <c r="B149" s="199"/>
      <c r="C149" s="200"/>
      <c r="D149" s="201" t="s">
        <v>186</v>
      </c>
      <c r="E149" s="202" t="s">
        <v>21</v>
      </c>
      <c r="F149" s="203" t="s">
        <v>437</v>
      </c>
      <c r="G149" s="200"/>
      <c r="H149" s="202" t="s">
        <v>21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186</v>
      </c>
      <c r="AU149" s="209" t="s">
        <v>87</v>
      </c>
      <c r="AV149" s="13" t="s">
        <v>84</v>
      </c>
      <c r="AW149" s="13" t="s">
        <v>38</v>
      </c>
      <c r="AX149" s="13" t="s">
        <v>77</v>
      </c>
      <c r="AY149" s="209" t="s">
        <v>176</v>
      </c>
    </row>
    <row r="150" spans="1:65" s="14" customFormat="1" ht="11.25">
      <c r="B150" s="210"/>
      <c r="C150" s="211"/>
      <c r="D150" s="201" t="s">
        <v>186</v>
      </c>
      <c r="E150" s="212" t="s">
        <v>21</v>
      </c>
      <c r="F150" s="213" t="s">
        <v>1041</v>
      </c>
      <c r="G150" s="211"/>
      <c r="H150" s="214">
        <v>283.8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186</v>
      </c>
      <c r="AU150" s="220" t="s">
        <v>87</v>
      </c>
      <c r="AV150" s="14" t="s">
        <v>87</v>
      </c>
      <c r="AW150" s="14" t="s">
        <v>38</v>
      </c>
      <c r="AX150" s="14" t="s">
        <v>77</v>
      </c>
      <c r="AY150" s="220" t="s">
        <v>176</v>
      </c>
    </row>
    <row r="151" spans="1:65" s="14" customFormat="1" ht="11.25">
      <c r="B151" s="210"/>
      <c r="C151" s="211"/>
      <c r="D151" s="201" t="s">
        <v>186</v>
      </c>
      <c r="E151" s="212" t="s">
        <v>21</v>
      </c>
      <c r="F151" s="213" t="s">
        <v>1042</v>
      </c>
      <c r="G151" s="211"/>
      <c r="H151" s="214">
        <v>704.6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186</v>
      </c>
      <c r="AU151" s="220" t="s">
        <v>87</v>
      </c>
      <c r="AV151" s="14" t="s">
        <v>87</v>
      </c>
      <c r="AW151" s="14" t="s">
        <v>38</v>
      </c>
      <c r="AX151" s="14" t="s">
        <v>77</v>
      </c>
      <c r="AY151" s="220" t="s">
        <v>176</v>
      </c>
    </row>
    <row r="152" spans="1:65" s="14" customFormat="1" ht="11.25">
      <c r="B152" s="210"/>
      <c r="C152" s="211"/>
      <c r="D152" s="201" t="s">
        <v>186</v>
      </c>
      <c r="E152" s="212" t="s">
        <v>21</v>
      </c>
      <c r="F152" s="213" t="s">
        <v>1043</v>
      </c>
      <c r="G152" s="211"/>
      <c r="H152" s="214">
        <v>363.8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186</v>
      </c>
      <c r="AU152" s="220" t="s">
        <v>87</v>
      </c>
      <c r="AV152" s="14" t="s">
        <v>87</v>
      </c>
      <c r="AW152" s="14" t="s">
        <v>38</v>
      </c>
      <c r="AX152" s="14" t="s">
        <v>77</v>
      </c>
      <c r="AY152" s="220" t="s">
        <v>176</v>
      </c>
    </row>
    <row r="153" spans="1:65" s="16" customFormat="1" ht="11.25">
      <c r="B153" s="235"/>
      <c r="C153" s="236"/>
      <c r="D153" s="201" t="s">
        <v>186</v>
      </c>
      <c r="E153" s="237" t="s">
        <v>366</v>
      </c>
      <c r="F153" s="238" t="s">
        <v>428</v>
      </c>
      <c r="G153" s="236"/>
      <c r="H153" s="239">
        <v>1352.2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186</v>
      </c>
      <c r="AU153" s="245" t="s">
        <v>87</v>
      </c>
      <c r="AV153" s="16" t="s">
        <v>195</v>
      </c>
      <c r="AW153" s="16" t="s">
        <v>38</v>
      </c>
      <c r="AX153" s="16" t="s">
        <v>77</v>
      </c>
      <c r="AY153" s="245" t="s">
        <v>176</v>
      </c>
    </row>
    <row r="154" spans="1:65" s="13" customFormat="1" ht="11.25">
      <c r="B154" s="199"/>
      <c r="C154" s="200"/>
      <c r="D154" s="201" t="s">
        <v>186</v>
      </c>
      <c r="E154" s="202" t="s">
        <v>21</v>
      </c>
      <c r="F154" s="203" t="s">
        <v>440</v>
      </c>
      <c r="G154" s="200"/>
      <c r="H154" s="202" t="s">
        <v>21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186</v>
      </c>
      <c r="AU154" s="209" t="s">
        <v>87</v>
      </c>
      <c r="AV154" s="13" t="s">
        <v>84</v>
      </c>
      <c r="AW154" s="13" t="s">
        <v>38</v>
      </c>
      <c r="AX154" s="13" t="s">
        <v>77</v>
      </c>
      <c r="AY154" s="209" t="s">
        <v>176</v>
      </c>
    </row>
    <row r="155" spans="1:65" s="14" customFormat="1" ht="11.25">
      <c r="B155" s="210"/>
      <c r="C155" s="211"/>
      <c r="D155" s="201" t="s">
        <v>186</v>
      </c>
      <c r="E155" s="212" t="s">
        <v>21</v>
      </c>
      <c r="F155" s="213" t="s">
        <v>1044</v>
      </c>
      <c r="G155" s="211"/>
      <c r="H155" s="214">
        <v>332.2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186</v>
      </c>
      <c r="AU155" s="220" t="s">
        <v>87</v>
      </c>
      <c r="AV155" s="14" t="s">
        <v>87</v>
      </c>
      <c r="AW155" s="14" t="s">
        <v>38</v>
      </c>
      <c r="AX155" s="14" t="s">
        <v>77</v>
      </c>
      <c r="AY155" s="220" t="s">
        <v>176</v>
      </c>
    </row>
    <row r="156" spans="1:65" s="14" customFormat="1" ht="11.25">
      <c r="B156" s="210"/>
      <c r="C156" s="211"/>
      <c r="D156" s="201" t="s">
        <v>186</v>
      </c>
      <c r="E156" s="212" t="s">
        <v>21</v>
      </c>
      <c r="F156" s="213" t="s">
        <v>1045</v>
      </c>
      <c r="G156" s="211"/>
      <c r="H156" s="214">
        <v>522.6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186</v>
      </c>
      <c r="AU156" s="220" t="s">
        <v>87</v>
      </c>
      <c r="AV156" s="14" t="s">
        <v>87</v>
      </c>
      <c r="AW156" s="14" t="s">
        <v>38</v>
      </c>
      <c r="AX156" s="14" t="s">
        <v>77</v>
      </c>
      <c r="AY156" s="220" t="s">
        <v>176</v>
      </c>
    </row>
    <row r="157" spans="1:65" s="14" customFormat="1" ht="11.25">
      <c r="B157" s="210"/>
      <c r="C157" s="211"/>
      <c r="D157" s="201" t="s">
        <v>186</v>
      </c>
      <c r="E157" s="212" t="s">
        <v>21</v>
      </c>
      <c r="F157" s="213" t="s">
        <v>1046</v>
      </c>
      <c r="G157" s="211"/>
      <c r="H157" s="214">
        <v>312.8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186</v>
      </c>
      <c r="AU157" s="220" t="s">
        <v>87</v>
      </c>
      <c r="AV157" s="14" t="s">
        <v>87</v>
      </c>
      <c r="AW157" s="14" t="s">
        <v>38</v>
      </c>
      <c r="AX157" s="14" t="s">
        <v>77</v>
      </c>
      <c r="AY157" s="220" t="s">
        <v>176</v>
      </c>
    </row>
    <row r="158" spans="1:65" s="16" customFormat="1" ht="11.25">
      <c r="B158" s="235"/>
      <c r="C158" s="236"/>
      <c r="D158" s="201" t="s">
        <v>186</v>
      </c>
      <c r="E158" s="237" t="s">
        <v>369</v>
      </c>
      <c r="F158" s="238" t="s">
        <v>428</v>
      </c>
      <c r="G158" s="236"/>
      <c r="H158" s="239">
        <v>1167.5999999999999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186</v>
      </c>
      <c r="AU158" s="245" t="s">
        <v>87</v>
      </c>
      <c r="AV158" s="16" t="s">
        <v>195</v>
      </c>
      <c r="AW158" s="16" t="s">
        <v>38</v>
      </c>
      <c r="AX158" s="16" t="s">
        <v>77</v>
      </c>
      <c r="AY158" s="245" t="s">
        <v>176</v>
      </c>
    </row>
    <row r="159" spans="1:65" s="15" customFormat="1" ht="11.25">
      <c r="B159" s="221"/>
      <c r="C159" s="222"/>
      <c r="D159" s="201" t="s">
        <v>186</v>
      </c>
      <c r="E159" s="223" t="s">
        <v>443</v>
      </c>
      <c r="F159" s="224" t="s">
        <v>188</v>
      </c>
      <c r="G159" s="222"/>
      <c r="H159" s="225">
        <v>2519.8000000000002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186</v>
      </c>
      <c r="AU159" s="231" t="s">
        <v>87</v>
      </c>
      <c r="AV159" s="15" t="s">
        <v>182</v>
      </c>
      <c r="AW159" s="15" t="s">
        <v>38</v>
      </c>
      <c r="AX159" s="15" t="s">
        <v>84</v>
      </c>
      <c r="AY159" s="231" t="s">
        <v>176</v>
      </c>
    </row>
    <row r="160" spans="1:65" s="13" customFormat="1" ht="11.25">
      <c r="B160" s="199"/>
      <c r="C160" s="200"/>
      <c r="D160" s="201" t="s">
        <v>186</v>
      </c>
      <c r="E160" s="202" t="s">
        <v>21</v>
      </c>
      <c r="F160" s="203" t="s">
        <v>1047</v>
      </c>
      <c r="G160" s="200"/>
      <c r="H160" s="202" t="s">
        <v>21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186</v>
      </c>
      <c r="AU160" s="209" t="s">
        <v>87</v>
      </c>
      <c r="AV160" s="13" t="s">
        <v>84</v>
      </c>
      <c r="AW160" s="13" t="s">
        <v>38</v>
      </c>
      <c r="AX160" s="13" t="s">
        <v>77</v>
      </c>
      <c r="AY160" s="209" t="s">
        <v>176</v>
      </c>
    </row>
    <row r="161" spans="1:65" s="14" customFormat="1" ht="11.25">
      <c r="B161" s="210"/>
      <c r="C161" s="211"/>
      <c r="D161" s="201" t="s">
        <v>186</v>
      </c>
      <c r="E161" s="212" t="s">
        <v>373</v>
      </c>
      <c r="F161" s="213" t="s">
        <v>445</v>
      </c>
      <c r="G161" s="211"/>
      <c r="H161" s="214">
        <v>-969.1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186</v>
      </c>
      <c r="AU161" s="220" t="s">
        <v>87</v>
      </c>
      <c r="AV161" s="14" t="s">
        <v>87</v>
      </c>
      <c r="AW161" s="14" t="s">
        <v>38</v>
      </c>
      <c r="AX161" s="14" t="s">
        <v>77</v>
      </c>
      <c r="AY161" s="220" t="s">
        <v>176</v>
      </c>
    </row>
    <row r="162" spans="1:65" s="2" customFormat="1" ht="24.2" customHeight="1">
      <c r="A162" s="36"/>
      <c r="B162" s="37"/>
      <c r="C162" s="181" t="s">
        <v>221</v>
      </c>
      <c r="D162" s="181" t="s">
        <v>178</v>
      </c>
      <c r="E162" s="182" t="s">
        <v>446</v>
      </c>
      <c r="F162" s="183" t="s">
        <v>447</v>
      </c>
      <c r="G162" s="184" t="s">
        <v>131</v>
      </c>
      <c r="H162" s="185">
        <v>1426.6</v>
      </c>
      <c r="I162" s="186"/>
      <c r="J162" s="187">
        <f>ROUND(I162*H162,2)</f>
        <v>0</v>
      </c>
      <c r="K162" s="183" t="s">
        <v>181</v>
      </c>
      <c r="L162" s="41"/>
      <c r="M162" s="188" t="s">
        <v>21</v>
      </c>
      <c r="N162" s="189" t="s">
        <v>48</v>
      </c>
      <c r="O162" s="66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2" t="s">
        <v>182</v>
      </c>
      <c r="AT162" s="192" t="s">
        <v>178</v>
      </c>
      <c r="AU162" s="192" t="s">
        <v>87</v>
      </c>
      <c r="AY162" s="19" t="s">
        <v>176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9" t="s">
        <v>84</v>
      </c>
      <c r="BK162" s="193">
        <f>ROUND(I162*H162,2)</f>
        <v>0</v>
      </c>
      <c r="BL162" s="19" t="s">
        <v>182</v>
      </c>
      <c r="BM162" s="192" t="s">
        <v>1048</v>
      </c>
    </row>
    <row r="163" spans="1:65" s="2" customFormat="1" ht="11.25">
      <c r="A163" s="36"/>
      <c r="B163" s="37"/>
      <c r="C163" s="38"/>
      <c r="D163" s="194" t="s">
        <v>184</v>
      </c>
      <c r="E163" s="38"/>
      <c r="F163" s="195" t="s">
        <v>449</v>
      </c>
      <c r="G163" s="38"/>
      <c r="H163" s="38"/>
      <c r="I163" s="196"/>
      <c r="J163" s="38"/>
      <c r="K163" s="38"/>
      <c r="L163" s="41"/>
      <c r="M163" s="197"/>
      <c r="N163" s="198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184</v>
      </c>
      <c r="AU163" s="19" t="s">
        <v>87</v>
      </c>
    </row>
    <row r="164" spans="1:65" s="13" customFormat="1" ht="11.25">
      <c r="B164" s="199"/>
      <c r="C164" s="200"/>
      <c r="D164" s="201" t="s">
        <v>186</v>
      </c>
      <c r="E164" s="202" t="s">
        <v>21</v>
      </c>
      <c r="F164" s="203" t="s">
        <v>450</v>
      </c>
      <c r="G164" s="200"/>
      <c r="H164" s="202" t="s">
        <v>21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186</v>
      </c>
      <c r="AU164" s="209" t="s">
        <v>87</v>
      </c>
      <c r="AV164" s="13" t="s">
        <v>84</v>
      </c>
      <c r="AW164" s="13" t="s">
        <v>38</v>
      </c>
      <c r="AX164" s="13" t="s">
        <v>77</v>
      </c>
      <c r="AY164" s="209" t="s">
        <v>176</v>
      </c>
    </row>
    <row r="165" spans="1:65" s="14" customFormat="1" ht="11.25">
      <c r="B165" s="210"/>
      <c r="C165" s="211"/>
      <c r="D165" s="201" t="s">
        <v>186</v>
      </c>
      <c r="E165" s="212" t="s">
        <v>21</v>
      </c>
      <c r="F165" s="213" t="s">
        <v>1049</v>
      </c>
      <c r="G165" s="211"/>
      <c r="H165" s="214">
        <v>376.2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186</v>
      </c>
      <c r="AU165" s="220" t="s">
        <v>87</v>
      </c>
      <c r="AV165" s="14" t="s">
        <v>87</v>
      </c>
      <c r="AW165" s="14" t="s">
        <v>38</v>
      </c>
      <c r="AX165" s="14" t="s">
        <v>77</v>
      </c>
      <c r="AY165" s="220" t="s">
        <v>176</v>
      </c>
    </row>
    <row r="166" spans="1:65" s="14" customFormat="1" ht="11.25">
      <c r="B166" s="210"/>
      <c r="C166" s="211"/>
      <c r="D166" s="201" t="s">
        <v>186</v>
      </c>
      <c r="E166" s="212" t="s">
        <v>21</v>
      </c>
      <c r="F166" s="213" t="s">
        <v>1050</v>
      </c>
      <c r="G166" s="211"/>
      <c r="H166" s="214">
        <v>652.6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186</v>
      </c>
      <c r="AU166" s="220" t="s">
        <v>87</v>
      </c>
      <c r="AV166" s="14" t="s">
        <v>87</v>
      </c>
      <c r="AW166" s="14" t="s">
        <v>38</v>
      </c>
      <c r="AX166" s="14" t="s">
        <v>77</v>
      </c>
      <c r="AY166" s="220" t="s">
        <v>176</v>
      </c>
    </row>
    <row r="167" spans="1:65" s="14" customFormat="1" ht="11.25">
      <c r="B167" s="210"/>
      <c r="C167" s="211"/>
      <c r="D167" s="201" t="s">
        <v>186</v>
      </c>
      <c r="E167" s="212" t="s">
        <v>21</v>
      </c>
      <c r="F167" s="213" t="s">
        <v>1051</v>
      </c>
      <c r="G167" s="211"/>
      <c r="H167" s="214">
        <v>397.8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186</v>
      </c>
      <c r="AU167" s="220" t="s">
        <v>87</v>
      </c>
      <c r="AV167" s="14" t="s">
        <v>87</v>
      </c>
      <c r="AW167" s="14" t="s">
        <v>38</v>
      </c>
      <c r="AX167" s="14" t="s">
        <v>77</v>
      </c>
      <c r="AY167" s="220" t="s">
        <v>176</v>
      </c>
    </row>
    <row r="168" spans="1:65" s="15" customFormat="1" ht="11.25">
      <c r="B168" s="221"/>
      <c r="C168" s="222"/>
      <c r="D168" s="201" t="s">
        <v>186</v>
      </c>
      <c r="E168" s="223" t="s">
        <v>21</v>
      </c>
      <c r="F168" s="224" t="s">
        <v>188</v>
      </c>
      <c r="G168" s="222"/>
      <c r="H168" s="225">
        <v>1426.6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186</v>
      </c>
      <c r="AU168" s="231" t="s">
        <v>87</v>
      </c>
      <c r="AV168" s="15" t="s">
        <v>182</v>
      </c>
      <c r="AW168" s="15" t="s">
        <v>38</v>
      </c>
      <c r="AX168" s="15" t="s">
        <v>84</v>
      </c>
      <c r="AY168" s="231" t="s">
        <v>176</v>
      </c>
    </row>
    <row r="169" spans="1:65" s="2" customFormat="1" ht="24.2" customHeight="1">
      <c r="A169" s="36"/>
      <c r="B169" s="37"/>
      <c r="C169" s="181" t="s">
        <v>233</v>
      </c>
      <c r="D169" s="181" t="s">
        <v>178</v>
      </c>
      <c r="E169" s="182" t="s">
        <v>339</v>
      </c>
      <c r="F169" s="183" t="s">
        <v>340</v>
      </c>
      <c r="G169" s="184" t="s">
        <v>298</v>
      </c>
      <c r="H169" s="185">
        <v>111.41</v>
      </c>
      <c r="I169" s="186"/>
      <c r="J169" s="187">
        <f>ROUND(I169*H169,2)</f>
        <v>0</v>
      </c>
      <c r="K169" s="183" t="s">
        <v>181</v>
      </c>
      <c r="L169" s="41"/>
      <c r="M169" s="188" t="s">
        <v>21</v>
      </c>
      <c r="N169" s="189" t="s">
        <v>48</v>
      </c>
      <c r="O169" s="66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2" t="s">
        <v>182</v>
      </c>
      <c r="AT169" s="192" t="s">
        <v>178</v>
      </c>
      <c r="AU169" s="192" t="s">
        <v>87</v>
      </c>
      <c r="AY169" s="19" t="s">
        <v>176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9" t="s">
        <v>84</v>
      </c>
      <c r="BK169" s="193">
        <f>ROUND(I169*H169,2)</f>
        <v>0</v>
      </c>
      <c r="BL169" s="19" t="s">
        <v>182</v>
      </c>
      <c r="BM169" s="192" t="s">
        <v>1052</v>
      </c>
    </row>
    <row r="170" spans="1:65" s="2" customFormat="1" ht="11.25">
      <c r="A170" s="36"/>
      <c r="B170" s="37"/>
      <c r="C170" s="38"/>
      <c r="D170" s="194" t="s">
        <v>184</v>
      </c>
      <c r="E170" s="38"/>
      <c r="F170" s="195" t="s">
        <v>342</v>
      </c>
      <c r="G170" s="38"/>
      <c r="H170" s="38"/>
      <c r="I170" s="196"/>
      <c r="J170" s="38"/>
      <c r="K170" s="38"/>
      <c r="L170" s="41"/>
      <c r="M170" s="197"/>
      <c r="N170" s="198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184</v>
      </c>
      <c r="AU170" s="19" t="s">
        <v>87</v>
      </c>
    </row>
    <row r="171" spans="1:65" s="13" customFormat="1" ht="11.25">
      <c r="B171" s="199"/>
      <c r="C171" s="200"/>
      <c r="D171" s="201" t="s">
        <v>186</v>
      </c>
      <c r="E171" s="202" t="s">
        <v>21</v>
      </c>
      <c r="F171" s="203" t="s">
        <v>332</v>
      </c>
      <c r="G171" s="200"/>
      <c r="H171" s="202" t="s">
        <v>21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186</v>
      </c>
      <c r="AU171" s="209" t="s">
        <v>87</v>
      </c>
      <c r="AV171" s="13" t="s">
        <v>84</v>
      </c>
      <c r="AW171" s="13" t="s">
        <v>38</v>
      </c>
      <c r="AX171" s="13" t="s">
        <v>77</v>
      </c>
      <c r="AY171" s="209" t="s">
        <v>176</v>
      </c>
    </row>
    <row r="172" spans="1:65" s="14" customFormat="1" ht="11.25">
      <c r="B172" s="210"/>
      <c r="C172" s="211"/>
      <c r="D172" s="201" t="s">
        <v>186</v>
      </c>
      <c r="E172" s="212" t="s">
        <v>21</v>
      </c>
      <c r="F172" s="213" t="s">
        <v>376</v>
      </c>
      <c r="G172" s="211"/>
      <c r="H172" s="214">
        <v>111.41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186</v>
      </c>
      <c r="AU172" s="220" t="s">
        <v>87</v>
      </c>
      <c r="AV172" s="14" t="s">
        <v>87</v>
      </c>
      <c r="AW172" s="14" t="s">
        <v>38</v>
      </c>
      <c r="AX172" s="14" t="s">
        <v>77</v>
      </c>
      <c r="AY172" s="220" t="s">
        <v>176</v>
      </c>
    </row>
    <row r="173" spans="1:65" s="15" customFormat="1" ht="11.25">
      <c r="B173" s="221"/>
      <c r="C173" s="222"/>
      <c r="D173" s="201" t="s">
        <v>186</v>
      </c>
      <c r="E173" s="223" t="s">
        <v>21</v>
      </c>
      <c r="F173" s="224" t="s">
        <v>188</v>
      </c>
      <c r="G173" s="222"/>
      <c r="H173" s="225">
        <v>111.41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186</v>
      </c>
      <c r="AU173" s="231" t="s">
        <v>87</v>
      </c>
      <c r="AV173" s="15" t="s">
        <v>182</v>
      </c>
      <c r="AW173" s="15" t="s">
        <v>38</v>
      </c>
      <c r="AX173" s="15" t="s">
        <v>84</v>
      </c>
      <c r="AY173" s="231" t="s">
        <v>176</v>
      </c>
    </row>
    <row r="174" spans="1:65" s="2" customFormat="1" ht="16.5" customHeight="1">
      <c r="A174" s="36"/>
      <c r="B174" s="37"/>
      <c r="C174" s="181" t="s">
        <v>237</v>
      </c>
      <c r="D174" s="181" t="s">
        <v>178</v>
      </c>
      <c r="E174" s="182" t="s">
        <v>454</v>
      </c>
      <c r="F174" s="183" t="s">
        <v>455</v>
      </c>
      <c r="G174" s="184" t="s">
        <v>298</v>
      </c>
      <c r="H174" s="185">
        <v>108.49</v>
      </c>
      <c r="I174" s="186"/>
      <c r="J174" s="187">
        <f>ROUND(I174*H174,2)</f>
        <v>0</v>
      </c>
      <c r="K174" s="183" t="s">
        <v>181</v>
      </c>
      <c r="L174" s="41"/>
      <c r="M174" s="188" t="s">
        <v>21</v>
      </c>
      <c r="N174" s="189" t="s">
        <v>48</v>
      </c>
      <c r="O174" s="66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2" t="s">
        <v>182</v>
      </c>
      <c r="AT174" s="192" t="s">
        <v>178</v>
      </c>
      <c r="AU174" s="192" t="s">
        <v>87</v>
      </c>
      <c r="AY174" s="19" t="s">
        <v>176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9" t="s">
        <v>84</v>
      </c>
      <c r="BK174" s="193">
        <f>ROUND(I174*H174,2)</f>
        <v>0</v>
      </c>
      <c r="BL174" s="19" t="s">
        <v>182</v>
      </c>
      <c r="BM174" s="192" t="s">
        <v>1053</v>
      </c>
    </row>
    <row r="175" spans="1:65" s="2" customFormat="1" ht="11.25">
      <c r="A175" s="36"/>
      <c r="B175" s="37"/>
      <c r="C175" s="38"/>
      <c r="D175" s="194" t="s">
        <v>184</v>
      </c>
      <c r="E175" s="38"/>
      <c r="F175" s="195" t="s">
        <v>457</v>
      </c>
      <c r="G175" s="38"/>
      <c r="H175" s="38"/>
      <c r="I175" s="196"/>
      <c r="J175" s="38"/>
      <c r="K175" s="38"/>
      <c r="L175" s="41"/>
      <c r="M175" s="197"/>
      <c r="N175" s="198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184</v>
      </c>
      <c r="AU175" s="19" t="s">
        <v>87</v>
      </c>
    </row>
    <row r="176" spans="1:65" s="14" customFormat="1" ht="11.25">
      <c r="B176" s="210"/>
      <c r="C176" s="211"/>
      <c r="D176" s="201" t="s">
        <v>186</v>
      </c>
      <c r="E176" s="212" t="s">
        <v>21</v>
      </c>
      <c r="F176" s="213" t="s">
        <v>379</v>
      </c>
      <c r="G176" s="211"/>
      <c r="H176" s="214">
        <v>40.950000000000003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186</v>
      </c>
      <c r="AU176" s="220" t="s">
        <v>87</v>
      </c>
      <c r="AV176" s="14" t="s">
        <v>87</v>
      </c>
      <c r="AW176" s="14" t="s">
        <v>38</v>
      </c>
      <c r="AX176" s="14" t="s">
        <v>77</v>
      </c>
      <c r="AY176" s="220" t="s">
        <v>176</v>
      </c>
    </row>
    <row r="177" spans="1:65" s="14" customFormat="1" ht="11.25">
      <c r="B177" s="210"/>
      <c r="C177" s="211"/>
      <c r="D177" s="201" t="s">
        <v>186</v>
      </c>
      <c r="E177" s="212" t="s">
        <v>21</v>
      </c>
      <c r="F177" s="213" t="s">
        <v>382</v>
      </c>
      <c r="G177" s="211"/>
      <c r="H177" s="214">
        <v>67.540000000000006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186</v>
      </c>
      <c r="AU177" s="220" t="s">
        <v>87</v>
      </c>
      <c r="AV177" s="14" t="s">
        <v>87</v>
      </c>
      <c r="AW177" s="14" t="s">
        <v>38</v>
      </c>
      <c r="AX177" s="14" t="s">
        <v>77</v>
      </c>
      <c r="AY177" s="220" t="s">
        <v>176</v>
      </c>
    </row>
    <row r="178" spans="1:65" s="15" customFormat="1" ht="11.25">
      <c r="B178" s="221"/>
      <c r="C178" s="222"/>
      <c r="D178" s="201" t="s">
        <v>186</v>
      </c>
      <c r="E178" s="223" t="s">
        <v>21</v>
      </c>
      <c r="F178" s="224" t="s">
        <v>188</v>
      </c>
      <c r="G178" s="222"/>
      <c r="H178" s="225">
        <v>108.49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186</v>
      </c>
      <c r="AU178" s="231" t="s">
        <v>87</v>
      </c>
      <c r="AV178" s="15" t="s">
        <v>182</v>
      </c>
      <c r="AW178" s="15" t="s">
        <v>38</v>
      </c>
      <c r="AX178" s="15" t="s">
        <v>84</v>
      </c>
      <c r="AY178" s="231" t="s">
        <v>176</v>
      </c>
    </row>
    <row r="179" spans="1:65" s="2" customFormat="1" ht="24.2" customHeight="1">
      <c r="A179" s="36"/>
      <c r="B179" s="37"/>
      <c r="C179" s="181" t="s">
        <v>241</v>
      </c>
      <c r="D179" s="181" t="s">
        <v>178</v>
      </c>
      <c r="E179" s="182" t="s">
        <v>458</v>
      </c>
      <c r="F179" s="183" t="s">
        <v>459</v>
      </c>
      <c r="G179" s="184" t="s">
        <v>131</v>
      </c>
      <c r="H179" s="185">
        <v>1426.6</v>
      </c>
      <c r="I179" s="186"/>
      <c r="J179" s="187">
        <f>ROUND(I179*H179,2)</f>
        <v>0</v>
      </c>
      <c r="K179" s="183" t="s">
        <v>181</v>
      </c>
      <c r="L179" s="41"/>
      <c r="M179" s="188" t="s">
        <v>21</v>
      </c>
      <c r="N179" s="189" t="s">
        <v>48</v>
      </c>
      <c r="O179" s="66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2" t="s">
        <v>182</v>
      </c>
      <c r="AT179" s="192" t="s">
        <v>178</v>
      </c>
      <c r="AU179" s="192" t="s">
        <v>87</v>
      </c>
      <c r="AY179" s="19" t="s">
        <v>176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9" t="s">
        <v>84</v>
      </c>
      <c r="BK179" s="193">
        <f>ROUND(I179*H179,2)</f>
        <v>0</v>
      </c>
      <c r="BL179" s="19" t="s">
        <v>182</v>
      </c>
      <c r="BM179" s="192" t="s">
        <v>1054</v>
      </c>
    </row>
    <row r="180" spans="1:65" s="2" customFormat="1" ht="11.25">
      <c r="A180" s="36"/>
      <c r="B180" s="37"/>
      <c r="C180" s="38"/>
      <c r="D180" s="194" t="s">
        <v>184</v>
      </c>
      <c r="E180" s="38"/>
      <c r="F180" s="195" t="s">
        <v>461</v>
      </c>
      <c r="G180" s="38"/>
      <c r="H180" s="38"/>
      <c r="I180" s="196"/>
      <c r="J180" s="38"/>
      <c r="K180" s="38"/>
      <c r="L180" s="41"/>
      <c r="M180" s="197"/>
      <c r="N180" s="198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184</v>
      </c>
      <c r="AU180" s="19" t="s">
        <v>87</v>
      </c>
    </row>
    <row r="181" spans="1:65" s="13" customFormat="1" ht="11.25">
      <c r="B181" s="199"/>
      <c r="C181" s="200"/>
      <c r="D181" s="201" t="s">
        <v>186</v>
      </c>
      <c r="E181" s="202" t="s">
        <v>21</v>
      </c>
      <c r="F181" s="203" t="s">
        <v>450</v>
      </c>
      <c r="G181" s="200"/>
      <c r="H181" s="202" t="s">
        <v>21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186</v>
      </c>
      <c r="AU181" s="209" t="s">
        <v>87</v>
      </c>
      <c r="AV181" s="13" t="s">
        <v>84</v>
      </c>
      <c r="AW181" s="13" t="s">
        <v>38</v>
      </c>
      <c r="AX181" s="13" t="s">
        <v>77</v>
      </c>
      <c r="AY181" s="209" t="s">
        <v>176</v>
      </c>
    </row>
    <row r="182" spans="1:65" s="14" customFormat="1" ht="11.25">
      <c r="B182" s="210"/>
      <c r="C182" s="211"/>
      <c r="D182" s="201" t="s">
        <v>186</v>
      </c>
      <c r="E182" s="212" t="s">
        <v>21</v>
      </c>
      <c r="F182" s="213" t="s">
        <v>1049</v>
      </c>
      <c r="G182" s="211"/>
      <c r="H182" s="214">
        <v>376.2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186</v>
      </c>
      <c r="AU182" s="220" t="s">
        <v>87</v>
      </c>
      <c r="AV182" s="14" t="s">
        <v>87</v>
      </c>
      <c r="AW182" s="14" t="s">
        <v>38</v>
      </c>
      <c r="AX182" s="14" t="s">
        <v>77</v>
      </c>
      <c r="AY182" s="220" t="s">
        <v>176</v>
      </c>
    </row>
    <row r="183" spans="1:65" s="14" customFormat="1" ht="11.25">
      <c r="B183" s="210"/>
      <c r="C183" s="211"/>
      <c r="D183" s="201" t="s">
        <v>186</v>
      </c>
      <c r="E183" s="212" t="s">
        <v>21</v>
      </c>
      <c r="F183" s="213" t="s">
        <v>1050</v>
      </c>
      <c r="G183" s="211"/>
      <c r="H183" s="214">
        <v>652.6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186</v>
      </c>
      <c r="AU183" s="220" t="s">
        <v>87</v>
      </c>
      <c r="AV183" s="14" t="s">
        <v>87</v>
      </c>
      <c r="AW183" s="14" t="s">
        <v>38</v>
      </c>
      <c r="AX183" s="14" t="s">
        <v>77</v>
      </c>
      <c r="AY183" s="220" t="s">
        <v>176</v>
      </c>
    </row>
    <row r="184" spans="1:65" s="14" customFormat="1" ht="11.25">
      <c r="B184" s="210"/>
      <c r="C184" s="211"/>
      <c r="D184" s="201" t="s">
        <v>186</v>
      </c>
      <c r="E184" s="212" t="s">
        <v>21</v>
      </c>
      <c r="F184" s="213" t="s">
        <v>1051</v>
      </c>
      <c r="G184" s="211"/>
      <c r="H184" s="214">
        <v>397.8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186</v>
      </c>
      <c r="AU184" s="220" t="s">
        <v>87</v>
      </c>
      <c r="AV184" s="14" t="s">
        <v>87</v>
      </c>
      <c r="AW184" s="14" t="s">
        <v>38</v>
      </c>
      <c r="AX184" s="14" t="s">
        <v>77</v>
      </c>
      <c r="AY184" s="220" t="s">
        <v>176</v>
      </c>
    </row>
    <row r="185" spans="1:65" s="15" customFormat="1" ht="11.25">
      <c r="B185" s="221"/>
      <c r="C185" s="222"/>
      <c r="D185" s="201" t="s">
        <v>186</v>
      </c>
      <c r="E185" s="223" t="s">
        <v>21</v>
      </c>
      <c r="F185" s="224" t="s">
        <v>188</v>
      </c>
      <c r="G185" s="222"/>
      <c r="H185" s="225">
        <v>1426.6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186</v>
      </c>
      <c r="AU185" s="231" t="s">
        <v>87</v>
      </c>
      <c r="AV185" s="15" t="s">
        <v>182</v>
      </c>
      <c r="AW185" s="15" t="s">
        <v>38</v>
      </c>
      <c r="AX185" s="15" t="s">
        <v>84</v>
      </c>
      <c r="AY185" s="231" t="s">
        <v>176</v>
      </c>
    </row>
    <row r="186" spans="1:65" s="2" customFormat="1" ht="24.2" customHeight="1">
      <c r="A186" s="36"/>
      <c r="B186" s="37"/>
      <c r="C186" s="181" t="s">
        <v>246</v>
      </c>
      <c r="D186" s="181" t="s">
        <v>178</v>
      </c>
      <c r="E186" s="182" t="s">
        <v>462</v>
      </c>
      <c r="F186" s="183" t="s">
        <v>463</v>
      </c>
      <c r="G186" s="184" t="s">
        <v>131</v>
      </c>
      <c r="H186" s="185">
        <v>1043.5999999999999</v>
      </c>
      <c r="I186" s="186"/>
      <c r="J186" s="187">
        <f>ROUND(I186*H186,2)</f>
        <v>0</v>
      </c>
      <c r="K186" s="183" t="s">
        <v>181</v>
      </c>
      <c r="L186" s="41"/>
      <c r="M186" s="188" t="s">
        <v>21</v>
      </c>
      <c r="N186" s="189" t="s">
        <v>48</v>
      </c>
      <c r="O186" s="66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2" t="s">
        <v>182</v>
      </c>
      <c r="AT186" s="192" t="s">
        <v>178</v>
      </c>
      <c r="AU186" s="192" t="s">
        <v>87</v>
      </c>
      <c r="AY186" s="19" t="s">
        <v>176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9" t="s">
        <v>84</v>
      </c>
      <c r="BK186" s="193">
        <f>ROUND(I186*H186,2)</f>
        <v>0</v>
      </c>
      <c r="BL186" s="19" t="s">
        <v>182</v>
      </c>
      <c r="BM186" s="192" t="s">
        <v>1055</v>
      </c>
    </row>
    <row r="187" spans="1:65" s="2" customFormat="1" ht="11.25">
      <c r="A187" s="36"/>
      <c r="B187" s="37"/>
      <c r="C187" s="38"/>
      <c r="D187" s="194" t="s">
        <v>184</v>
      </c>
      <c r="E187" s="38"/>
      <c r="F187" s="195" t="s">
        <v>465</v>
      </c>
      <c r="G187" s="38"/>
      <c r="H187" s="38"/>
      <c r="I187" s="196"/>
      <c r="J187" s="38"/>
      <c r="K187" s="38"/>
      <c r="L187" s="41"/>
      <c r="M187" s="197"/>
      <c r="N187" s="198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184</v>
      </c>
      <c r="AU187" s="19" t="s">
        <v>87</v>
      </c>
    </row>
    <row r="188" spans="1:65" s="13" customFormat="1" ht="11.25">
      <c r="B188" s="199"/>
      <c r="C188" s="200"/>
      <c r="D188" s="201" t="s">
        <v>186</v>
      </c>
      <c r="E188" s="202" t="s">
        <v>21</v>
      </c>
      <c r="F188" s="203" t="s">
        <v>466</v>
      </c>
      <c r="G188" s="200"/>
      <c r="H188" s="202" t="s">
        <v>21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186</v>
      </c>
      <c r="AU188" s="209" t="s">
        <v>87</v>
      </c>
      <c r="AV188" s="13" t="s">
        <v>84</v>
      </c>
      <c r="AW188" s="13" t="s">
        <v>38</v>
      </c>
      <c r="AX188" s="13" t="s">
        <v>77</v>
      </c>
      <c r="AY188" s="209" t="s">
        <v>176</v>
      </c>
    </row>
    <row r="189" spans="1:65" s="14" customFormat="1" ht="11.25">
      <c r="B189" s="210"/>
      <c r="C189" s="211"/>
      <c r="D189" s="201" t="s">
        <v>186</v>
      </c>
      <c r="E189" s="212" t="s">
        <v>21</v>
      </c>
      <c r="F189" s="213" t="s">
        <v>1056</v>
      </c>
      <c r="G189" s="211"/>
      <c r="H189" s="214">
        <v>264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186</v>
      </c>
      <c r="AU189" s="220" t="s">
        <v>87</v>
      </c>
      <c r="AV189" s="14" t="s">
        <v>87</v>
      </c>
      <c r="AW189" s="14" t="s">
        <v>38</v>
      </c>
      <c r="AX189" s="14" t="s">
        <v>77</v>
      </c>
      <c r="AY189" s="220" t="s">
        <v>176</v>
      </c>
    </row>
    <row r="190" spans="1:65" s="14" customFormat="1" ht="11.25">
      <c r="B190" s="210"/>
      <c r="C190" s="211"/>
      <c r="D190" s="201" t="s">
        <v>186</v>
      </c>
      <c r="E190" s="212" t="s">
        <v>21</v>
      </c>
      <c r="F190" s="213" t="s">
        <v>1057</v>
      </c>
      <c r="G190" s="211"/>
      <c r="H190" s="214">
        <v>494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186</v>
      </c>
      <c r="AU190" s="220" t="s">
        <v>87</v>
      </c>
      <c r="AV190" s="14" t="s">
        <v>87</v>
      </c>
      <c r="AW190" s="14" t="s">
        <v>38</v>
      </c>
      <c r="AX190" s="14" t="s">
        <v>77</v>
      </c>
      <c r="AY190" s="220" t="s">
        <v>176</v>
      </c>
    </row>
    <row r="191" spans="1:65" s="14" customFormat="1" ht="11.25">
      <c r="B191" s="210"/>
      <c r="C191" s="211"/>
      <c r="D191" s="201" t="s">
        <v>186</v>
      </c>
      <c r="E191" s="212" t="s">
        <v>21</v>
      </c>
      <c r="F191" s="213" t="s">
        <v>1058</v>
      </c>
      <c r="G191" s="211"/>
      <c r="H191" s="214">
        <v>285.60000000000002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186</v>
      </c>
      <c r="AU191" s="220" t="s">
        <v>87</v>
      </c>
      <c r="AV191" s="14" t="s">
        <v>87</v>
      </c>
      <c r="AW191" s="14" t="s">
        <v>38</v>
      </c>
      <c r="AX191" s="14" t="s">
        <v>77</v>
      </c>
      <c r="AY191" s="220" t="s">
        <v>176</v>
      </c>
    </row>
    <row r="192" spans="1:65" s="15" customFormat="1" ht="11.25">
      <c r="B192" s="221"/>
      <c r="C192" s="222"/>
      <c r="D192" s="201" t="s">
        <v>186</v>
      </c>
      <c r="E192" s="223" t="s">
        <v>21</v>
      </c>
      <c r="F192" s="224" t="s">
        <v>188</v>
      </c>
      <c r="G192" s="222"/>
      <c r="H192" s="225">
        <v>1043.5999999999999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186</v>
      </c>
      <c r="AU192" s="231" t="s">
        <v>87</v>
      </c>
      <c r="AV192" s="15" t="s">
        <v>182</v>
      </c>
      <c r="AW192" s="15" t="s">
        <v>38</v>
      </c>
      <c r="AX192" s="15" t="s">
        <v>84</v>
      </c>
      <c r="AY192" s="231" t="s">
        <v>176</v>
      </c>
    </row>
    <row r="193" spans="1:65" s="12" customFormat="1" ht="20.85" customHeight="1">
      <c r="B193" s="165"/>
      <c r="C193" s="166"/>
      <c r="D193" s="167" t="s">
        <v>76</v>
      </c>
      <c r="E193" s="179" t="s">
        <v>274</v>
      </c>
      <c r="F193" s="179" t="s">
        <v>469</v>
      </c>
      <c r="G193" s="166"/>
      <c r="H193" s="166"/>
      <c r="I193" s="169"/>
      <c r="J193" s="180">
        <f>BK193</f>
        <v>0</v>
      </c>
      <c r="K193" s="166"/>
      <c r="L193" s="171"/>
      <c r="M193" s="172"/>
      <c r="N193" s="173"/>
      <c r="O193" s="173"/>
      <c r="P193" s="174">
        <f>SUM(P194:P237)</f>
        <v>0</v>
      </c>
      <c r="Q193" s="173"/>
      <c r="R193" s="174">
        <f>SUM(R194:R237)</f>
        <v>1.8082000000000001E-2</v>
      </c>
      <c r="S193" s="173"/>
      <c r="T193" s="175">
        <f>SUM(T194:T237)</f>
        <v>0</v>
      </c>
      <c r="AR193" s="176" t="s">
        <v>84</v>
      </c>
      <c r="AT193" s="177" t="s">
        <v>76</v>
      </c>
      <c r="AU193" s="177" t="s">
        <v>87</v>
      </c>
      <c r="AY193" s="176" t="s">
        <v>176</v>
      </c>
      <c r="BK193" s="178">
        <f>SUM(BK194:BK237)</f>
        <v>0</v>
      </c>
    </row>
    <row r="194" spans="1:65" s="2" customFormat="1" ht="33" customHeight="1">
      <c r="A194" s="36"/>
      <c r="B194" s="37"/>
      <c r="C194" s="181" t="s">
        <v>251</v>
      </c>
      <c r="D194" s="181" t="s">
        <v>178</v>
      </c>
      <c r="E194" s="182" t="s">
        <v>470</v>
      </c>
      <c r="F194" s="183" t="s">
        <v>471</v>
      </c>
      <c r="G194" s="184" t="s">
        <v>131</v>
      </c>
      <c r="H194" s="185">
        <v>273</v>
      </c>
      <c r="I194" s="186"/>
      <c r="J194" s="187">
        <f>ROUND(I194*H194,2)</f>
        <v>0</v>
      </c>
      <c r="K194" s="183" t="s">
        <v>181</v>
      </c>
      <c r="L194" s="41"/>
      <c r="M194" s="188" t="s">
        <v>21</v>
      </c>
      <c r="N194" s="189" t="s">
        <v>48</v>
      </c>
      <c r="O194" s="66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2" t="s">
        <v>182</v>
      </c>
      <c r="AT194" s="192" t="s">
        <v>178</v>
      </c>
      <c r="AU194" s="192" t="s">
        <v>195</v>
      </c>
      <c r="AY194" s="19" t="s">
        <v>176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9" t="s">
        <v>84</v>
      </c>
      <c r="BK194" s="193">
        <f>ROUND(I194*H194,2)</f>
        <v>0</v>
      </c>
      <c r="BL194" s="19" t="s">
        <v>182</v>
      </c>
      <c r="BM194" s="192" t="s">
        <v>1059</v>
      </c>
    </row>
    <row r="195" spans="1:65" s="2" customFormat="1" ht="11.25">
      <c r="A195" s="36"/>
      <c r="B195" s="37"/>
      <c r="C195" s="38"/>
      <c r="D195" s="194" t="s">
        <v>184</v>
      </c>
      <c r="E195" s="38"/>
      <c r="F195" s="195" t="s">
        <v>473</v>
      </c>
      <c r="G195" s="38"/>
      <c r="H195" s="38"/>
      <c r="I195" s="196"/>
      <c r="J195" s="38"/>
      <c r="K195" s="38"/>
      <c r="L195" s="41"/>
      <c r="M195" s="197"/>
      <c r="N195" s="198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184</v>
      </c>
      <c r="AU195" s="19" t="s">
        <v>195</v>
      </c>
    </row>
    <row r="196" spans="1:65" s="13" customFormat="1" ht="11.25">
      <c r="B196" s="199"/>
      <c r="C196" s="200"/>
      <c r="D196" s="201" t="s">
        <v>186</v>
      </c>
      <c r="E196" s="202" t="s">
        <v>21</v>
      </c>
      <c r="F196" s="203" t="s">
        <v>474</v>
      </c>
      <c r="G196" s="200"/>
      <c r="H196" s="202" t="s">
        <v>21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186</v>
      </c>
      <c r="AU196" s="209" t="s">
        <v>195</v>
      </c>
      <c r="AV196" s="13" t="s">
        <v>84</v>
      </c>
      <c r="AW196" s="13" t="s">
        <v>38</v>
      </c>
      <c r="AX196" s="13" t="s">
        <v>77</v>
      </c>
      <c r="AY196" s="209" t="s">
        <v>176</v>
      </c>
    </row>
    <row r="197" spans="1:65" s="14" customFormat="1" ht="11.25">
      <c r="B197" s="210"/>
      <c r="C197" s="211"/>
      <c r="D197" s="201" t="s">
        <v>186</v>
      </c>
      <c r="E197" s="212" t="s">
        <v>21</v>
      </c>
      <c r="F197" s="213" t="s">
        <v>351</v>
      </c>
      <c r="G197" s="211"/>
      <c r="H197" s="214">
        <v>273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186</v>
      </c>
      <c r="AU197" s="220" t="s">
        <v>195</v>
      </c>
      <c r="AV197" s="14" t="s">
        <v>87</v>
      </c>
      <c r="AW197" s="14" t="s">
        <v>38</v>
      </c>
      <c r="AX197" s="14" t="s">
        <v>77</v>
      </c>
      <c r="AY197" s="220" t="s">
        <v>176</v>
      </c>
    </row>
    <row r="198" spans="1:65" s="15" customFormat="1" ht="11.25">
      <c r="B198" s="221"/>
      <c r="C198" s="222"/>
      <c r="D198" s="201" t="s">
        <v>186</v>
      </c>
      <c r="E198" s="223" t="s">
        <v>21</v>
      </c>
      <c r="F198" s="224" t="s">
        <v>188</v>
      </c>
      <c r="G198" s="222"/>
      <c r="H198" s="225">
        <v>273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186</v>
      </c>
      <c r="AU198" s="231" t="s">
        <v>195</v>
      </c>
      <c r="AV198" s="15" t="s">
        <v>182</v>
      </c>
      <c r="AW198" s="15" t="s">
        <v>38</v>
      </c>
      <c r="AX198" s="15" t="s">
        <v>84</v>
      </c>
      <c r="AY198" s="231" t="s">
        <v>176</v>
      </c>
    </row>
    <row r="199" spans="1:65" s="2" customFormat="1" ht="33" customHeight="1">
      <c r="A199" s="36"/>
      <c r="B199" s="37"/>
      <c r="C199" s="181" t="s">
        <v>256</v>
      </c>
      <c r="D199" s="181" t="s">
        <v>178</v>
      </c>
      <c r="E199" s="182" t="s">
        <v>475</v>
      </c>
      <c r="F199" s="183" t="s">
        <v>476</v>
      </c>
      <c r="G199" s="184" t="s">
        <v>131</v>
      </c>
      <c r="H199" s="185">
        <v>450.267</v>
      </c>
      <c r="I199" s="186"/>
      <c r="J199" s="187">
        <f>ROUND(I199*H199,2)</f>
        <v>0</v>
      </c>
      <c r="K199" s="183" t="s">
        <v>181</v>
      </c>
      <c r="L199" s="41"/>
      <c r="M199" s="188" t="s">
        <v>21</v>
      </c>
      <c r="N199" s="189" t="s">
        <v>48</v>
      </c>
      <c r="O199" s="66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2" t="s">
        <v>182</v>
      </c>
      <c r="AT199" s="192" t="s">
        <v>178</v>
      </c>
      <c r="AU199" s="192" t="s">
        <v>195</v>
      </c>
      <c r="AY199" s="19" t="s">
        <v>176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9" t="s">
        <v>84</v>
      </c>
      <c r="BK199" s="193">
        <f>ROUND(I199*H199,2)</f>
        <v>0</v>
      </c>
      <c r="BL199" s="19" t="s">
        <v>182</v>
      </c>
      <c r="BM199" s="192" t="s">
        <v>1060</v>
      </c>
    </row>
    <row r="200" spans="1:65" s="2" customFormat="1" ht="11.25">
      <c r="A200" s="36"/>
      <c r="B200" s="37"/>
      <c r="C200" s="38"/>
      <c r="D200" s="194" t="s">
        <v>184</v>
      </c>
      <c r="E200" s="38"/>
      <c r="F200" s="195" t="s">
        <v>478</v>
      </c>
      <c r="G200" s="38"/>
      <c r="H200" s="38"/>
      <c r="I200" s="196"/>
      <c r="J200" s="38"/>
      <c r="K200" s="38"/>
      <c r="L200" s="41"/>
      <c r="M200" s="197"/>
      <c r="N200" s="198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184</v>
      </c>
      <c r="AU200" s="19" t="s">
        <v>195</v>
      </c>
    </row>
    <row r="201" spans="1:65" s="13" customFormat="1" ht="11.25">
      <c r="B201" s="199"/>
      <c r="C201" s="200"/>
      <c r="D201" s="201" t="s">
        <v>186</v>
      </c>
      <c r="E201" s="202" t="s">
        <v>21</v>
      </c>
      <c r="F201" s="203" t="s">
        <v>479</v>
      </c>
      <c r="G201" s="200"/>
      <c r="H201" s="202" t="s">
        <v>21</v>
      </c>
      <c r="I201" s="204"/>
      <c r="J201" s="200"/>
      <c r="K201" s="200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186</v>
      </c>
      <c r="AU201" s="209" t="s">
        <v>195</v>
      </c>
      <c r="AV201" s="13" t="s">
        <v>84</v>
      </c>
      <c r="AW201" s="13" t="s">
        <v>38</v>
      </c>
      <c r="AX201" s="13" t="s">
        <v>77</v>
      </c>
      <c r="AY201" s="209" t="s">
        <v>176</v>
      </c>
    </row>
    <row r="202" spans="1:65" s="14" customFormat="1" ht="11.25">
      <c r="B202" s="210"/>
      <c r="C202" s="211"/>
      <c r="D202" s="201" t="s">
        <v>186</v>
      </c>
      <c r="E202" s="212" t="s">
        <v>21</v>
      </c>
      <c r="F202" s="213" t="s">
        <v>354</v>
      </c>
      <c r="G202" s="211"/>
      <c r="H202" s="214">
        <v>450.267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186</v>
      </c>
      <c r="AU202" s="220" t="s">
        <v>195</v>
      </c>
      <c r="AV202" s="14" t="s">
        <v>87</v>
      </c>
      <c r="AW202" s="14" t="s">
        <v>38</v>
      </c>
      <c r="AX202" s="14" t="s">
        <v>77</v>
      </c>
      <c r="AY202" s="220" t="s">
        <v>176</v>
      </c>
    </row>
    <row r="203" spans="1:65" s="15" customFormat="1" ht="11.25">
      <c r="B203" s="221"/>
      <c r="C203" s="222"/>
      <c r="D203" s="201" t="s">
        <v>186</v>
      </c>
      <c r="E203" s="223" t="s">
        <v>21</v>
      </c>
      <c r="F203" s="224" t="s">
        <v>188</v>
      </c>
      <c r="G203" s="222"/>
      <c r="H203" s="225">
        <v>450.267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186</v>
      </c>
      <c r="AU203" s="231" t="s">
        <v>195</v>
      </c>
      <c r="AV203" s="15" t="s">
        <v>182</v>
      </c>
      <c r="AW203" s="15" t="s">
        <v>38</v>
      </c>
      <c r="AX203" s="15" t="s">
        <v>84</v>
      </c>
      <c r="AY203" s="231" t="s">
        <v>176</v>
      </c>
    </row>
    <row r="204" spans="1:65" s="2" customFormat="1" ht="24.2" customHeight="1">
      <c r="A204" s="36"/>
      <c r="B204" s="37"/>
      <c r="C204" s="181" t="s">
        <v>8</v>
      </c>
      <c r="D204" s="181" t="s">
        <v>178</v>
      </c>
      <c r="E204" s="182" t="s">
        <v>480</v>
      </c>
      <c r="F204" s="183" t="s">
        <v>481</v>
      </c>
      <c r="G204" s="184" t="s">
        <v>131</v>
      </c>
      <c r="H204" s="185">
        <v>273</v>
      </c>
      <c r="I204" s="186"/>
      <c r="J204" s="187">
        <f>ROUND(I204*H204,2)</f>
        <v>0</v>
      </c>
      <c r="K204" s="183" t="s">
        <v>181</v>
      </c>
      <c r="L204" s="41"/>
      <c r="M204" s="188" t="s">
        <v>21</v>
      </c>
      <c r="N204" s="189" t="s">
        <v>48</v>
      </c>
      <c r="O204" s="66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2" t="s">
        <v>182</v>
      </c>
      <c r="AT204" s="192" t="s">
        <v>178</v>
      </c>
      <c r="AU204" s="192" t="s">
        <v>195</v>
      </c>
      <c r="AY204" s="19" t="s">
        <v>176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9" t="s">
        <v>84</v>
      </c>
      <c r="BK204" s="193">
        <f>ROUND(I204*H204,2)</f>
        <v>0</v>
      </c>
      <c r="BL204" s="19" t="s">
        <v>182</v>
      </c>
      <c r="BM204" s="192" t="s">
        <v>1061</v>
      </c>
    </row>
    <row r="205" spans="1:65" s="2" customFormat="1" ht="11.25">
      <c r="A205" s="36"/>
      <c r="B205" s="37"/>
      <c r="C205" s="38"/>
      <c r="D205" s="194" t="s">
        <v>184</v>
      </c>
      <c r="E205" s="38"/>
      <c r="F205" s="195" t="s">
        <v>483</v>
      </c>
      <c r="G205" s="38"/>
      <c r="H205" s="38"/>
      <c r="I205" s="196"/>
      <c r="J205" s="38"/>
      <c r="K205" s="38"/>
      <c r="L205" s="41"/>
      <c r="M205" s="197"/>
      <c r="N205" s="198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184</v>
      </c>
      <c r="AU205" s="19" t="s">
        <v>195</v>
      </c>
    </row>
    <row r="206" spans="1:65" s="13" customFormat="1" ht="11.25">
      <c r="B206" s="199"/>
      <c r="C206" s="200"/>
      <c r="D206" s="201" t="s">
        <v>186</v>
      </c>
      <c r="E206" s="202" t="s">
        <v>21</v>
      </c>
      <c r="F206" s="203" t="s">
        <v>484</v>
      </c>
      <c r="G206" s="200"/>
      <c r="H206" s="202" t="s">
        <v>21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186</v>
      </c>
      <c r="AU206" s="209" t="s">
        <v>195</v>
      </c>
      <c r="AV206" s="13" t="s">
        <v>84</v>
      </c>
      <c r="AW206" s="13" t="s">
        <v>38</v>
      </c>
      <c r="AX206" s="13" t="s">
        <v>77</v>
      </c>
      <c r="AY206" s="209" t="s">
        <v>176</v>
      </c>
    </row>
    <row r="207" spans="1:65" s="14" customFormat="1" ht="11.25">
      <c r="B207" s="210"/>
      <c r="C207" s="211"/>
      <c r="D207" s="201" t="s">
        <v>186</v>
      </c>
      <c r="E207" s="212" t="s">
        <v>21</v>
      </c>
      <c r="F207" s="213" t="s">
        <v>1062</v>
      </c>
      <c r="G207" s="211"/>
      <c r="H207" s="214">
        <v>273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186</v>
      </c>
      <c r="AU207" s="220" t="s">
        <v>195</v>
      </c>
      <c r="AV207" s="14" t="s">
        <v>87</v>
      </c>
      <c r="AW207" s="14" t="s">
        <v>38</v>
      </c>
      <c r="AX207" s="14" t="s">
        <v>77</v>
      </c>
      <c r="AY207" s="220" t="s">
        <v>176</v>
      </c>
    </row>
    <row r="208" spans="1:65" s="15" customFormat="1" ht="11.25">
      <c r="B208" s="221"/>
      <c r="C208" s="222"/>
      <c r="D208" s="201" t="s">
        <v>186</v>
      </c>
      <c r="E208" s="223" t="s">
        <v>351</v>
      </c>
      <c r="F208" s="224" t="s">
        <v>188</v>
      </c>
      <c r="G208" s="222"/>
      <c r="H208" s="225">
        <v>273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186</v>
      </c>
      <c r="AU208" s="231" t="s">
        <v>195</v>
      </c>
      <c r="AV208" s="15" t="s">
        <v>182</v>
      </c>
      <c r="AW208" s="15" t="s">
        <v>38</v>
      </c>
      <c r="AX208" s="15" t="s">
        <v>84</v>
      </c>
      <c r="AY208" s="231" t="s">
        <v>176</v>
      </c>
    </row>
    <row r="209" spans="1:65" s="14" customFormat="1" ht="11.25">
      <c r="B209" s="210"/>
      <c r="C209" s="211"/>
      <c r="D209" s="201" t="s">
        <v>186</v>
      </c>
      <c r="E209" s="212" t="s">
        <v>379</v>
      </c>
      <c r="F209" s="213" t="s">
        <v>1063</v>
      </c>
      <c r="G209" s="211"/>
      <c r="H209" s="214">
        <v>40.950000000000003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186</v>
      </c>
      <c r="AU209" s="220" t="s">
        <v>195</v>
      </c>
      <c r="AV209" s="14" t="s">
        <v>87</v>
      </c>
      <c r="AW209" s="14" t="s">
        <v>38</v>
      </c>
      <c r="AX209" s="14" t="s">
        <v>77</v>
      </c>
      <c r="AY209" s="220" t="s">
        <v>176</v>
      </c>
    </row>
    <row r="210" spans="1:65" s="2" customFormat="1" ht="24.2" customHeight="1">
      <c r="A210" s="36"/>
      <c r="B210" s="37"/>
      <c r="C210" s="181" t="s">
        <v>220</v>
      </c>
      <c r="D210" s="181" t="s">
        <v>178</v>
      </c>
      <c r="E210" s="182" t="s">
        <v>487</v>
      </c>
      <c r="F210" s="183" t="s">
        <v>488</v>
      </c>
      <c r="G210" s="184" t="s">
        <v>131</v>
      </c>
      <c r="H210" s="185">
        <v>273</v>
      </c>
      <c r="I210" s="186"/>
      <c r="J210" s="187">
        <f>ROUND(I210*H210,2)</f>
        <v>0</v>
      </c>
      <c r="K210" s="183" t="s">
        <v>181</v>
      </c>
      <c r="L210" s="41"/>
      <c r="M210" s="188" t="s">
        <v>21</v>
      </c>
      <c r="N210" s="189" t="s">
        <v>48</v>
      </c>
      <c r="O210" s="66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2" t="s">
        <v>182</v>
      </c>
      <c r="AT210" s="192" t="s">
        <v>178</v>
      </c>
      <c r="AU210" s="192" t="s">
        <v>195</v>
      </c>
      <c r="AY210" s="19" t="s">
        <v>176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9" t="s">
        <v>84</v>
      </c>
      <c r="BK210" s="193">
        <f>ROUND(I210*H210,2)</f>
        <v>0</v>
      </c>
      <c r="BL210" s="19" t="s">
        <v>182</v>
      </c>
      <c r="BM210" s="192" t="s">
        <v>1064</v>
      </c>
    </row>
    <row r="211" spans="1:65" s="2" customFormat="1" ht="11.25">
      <c r="A211" s="36"/>
      <c r="B211" s="37"/>
      <c r="C211" s="38"/>
      <c r="D211" s="194" t="s">
        <v>184</v>
      </c>
      <c r="E211" s="38"/>
      <c r="F211" s="195" t="s">
        <v>490</v>
      </c>
      <c r="G211" s="38"/>
      <c r="H211" s="38"/>
      <c r="I211" s="196"/>
      <c r="J211" s="38"/>
      <c r="K211" s="38"/>
      <c r="L211" s="41"/>
      <c r="M211" s="197"/>
      <c r="N211" s="198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184</v>
      </c>
      <c r="AU211" s="19" t="s">
        <v>195</v>
      </c>
    </row>
    <row r="212" spans="1:65" s="13" customFormat="1" ht="11.25">
      <c r="B212" s="199"/>
      <c r="C212" s="200"/>
      <c r="D212" s="201" t="s">
        <v>186</v>
      </c>
      <c r="E212" s="202" t="s">
        <v>21</v>
      </c>
      <c r="F212" s="203" t="s">
        <v>491</v>
      </c>
      <c r="G212" s="200"/>
      <c r="H212" s="202" t="s">
        <v>21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186</v>
      </c>
      <c r="AU212" s="209" t="s">
        <v>195</v>
      </c>
      <c r="AV212" s="13" t="s">
        <v>84</v>
      </c>
      <c r="AW212" s="13" t="s">
        <v>38</v>
      </c>
      <c r="AX212" s="13" t="s">
        <v>77</v>
      </c>
      <c r="AY212" s="209" t="s">
        <v>176</v>
      </c>
    </row>
    <row r="213" spans="1:65" s="14" customFormat="1" ht="11.25">
      <c r="B213" s="210"/>
      <c r="C213" s="211"/>
      <c r="D213" s="201" t="s">
        <v>186</v>
      </c>
      <c r="E213" s="212" t="s">
        <v>21</v>
      </c>
      <c r="F213" s="213" t="s">
        <v>351</v>
      </c>
      <c r="G213" s="211"/>
      <c r="H213" s="214">
        <v>273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186</v>
      </c>
      <c r="AU213" s="220" t="s">
        <v>195</v>
      </c>
      <c r="AV213" s="14" t="s">
        <v>87</v>
      </c>
      <c r="AW213" s="14" t="s">
        <v>38</v>
      </c>
      <c r="AX213" s="14" t="s">
        <v>77</v>
      </c>
      <c r="AY213" s="220" t="s">
        <v>176</v>
      </c>
    </row>
    <row r="214" spans="1:65" s="15" customFormat="1" ht="11.25">
      <c r="B214" s="221"/>
      <c r="C214" s="222"/>
      <c r="D214" s="201" t="s">
        <v>186</v>
      </c>
      <c r="E214" s="223" t="s">
        <v>21</v>
      </c>
      <c r="F214" s="224" t="s">
        <v>188</v>
      </c>
      <c r="G214" s="222"/>
      <c r="H214" s="225">
        <v>273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186</v>
      </c>
      <c r="AU214" s="231" t="s">
        <v>195</v>
      </c>
      <c r="AV214" s="15" t="s">
        <v>182</v>
      </c>
      <c r="AW214" s="15" t="s">
        <v>38</v>
      </c>
      <c r="AX214" s="15" t="s">
        <v>84</v>
      </c>
      <c r="AY214" s="231" t="s">
        <v>176</v>
      </c>
    </row>
    <row r="215" spans="1:65" s="2" customFormat="1" ht="16.5" customHeight="1">
      <c r="A215" s="36"/>
      <c r="B215" s="37"/>
      <c r="C215" s="246" t="s">
        <v>269</v>
      </c>
      <c r="D215" s="246" t="s">
        <v>492</v>
      </c>
      <c r="E215" s="247" t="s">
        <v>493</v>
      </c>
      <c r="F215" s="248" t="s">
        <v>494</v>
      </c>
      <c r="G215" s="249" t="s">
        <v>495</v>
      </c>
      <c r="H215" s="250">
        <v>6.8250000000000002</v>
      </c>
      <c r="I215" s="251"/>
      <c r="J215" s="252">
        <f>ROUND(I215*H215,2)</f>
        <v>0</v>
      </c>
      <c r="K215" s="248" t="s">
        <v>181</v>
      </c>
      <c r="L215" s="253"/>
      <c r="M215" s="254" t="s">
        <v>21</v>
      </c>
      <c r="N215" s="255" t="s">
        <v>48</v>
      </c>
      <c r="O215" s="66"/>
      <c r="P215" s="190">
        <f>O215*H215</f>
        <v>0</v>
      </c>
      <c r="Q215" s="190">
        <v>1E-3</v>
      </c>
      <c r="R215" s="190">
        <f>Q215*H215</f>
        <v>6.8250000000000003E-3</v>
      </c>
      <c r="S215" s="190">
        <v>0</v>
      </c>
      <c r="T215" s="191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2" t="s">
        <v>221</v>
      </c>
      <c r="AT215" s="192" t="s">
        <v>492</v>
      </c>
      <c r="AU215" s="192" t="s">
        <v>195</v>
      </c>
      <c r="AY215" s="19" t="s">
        <v>176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9" t="s">
        <v>84</v>
      </c>
      <c r="BK215" s="193">
        <f>ROUND(I215*H215,2)</f>
        <v>0</v>
      </c>
      <c r="BL215" s="19" t="s">
        <v>182</v>
      </c>
      <c r="BM215" s="192" t="s">
        <v>1065</v>
      </c>
    </row>
    <row r="216" spans="1:65" s="2" customFormat="1" ht="11.25">
      <c r="A216" s="36"/>
      <c r="B216" s="37"/>
      <c r="C216" s="38"/>
      <c r="D216" s="194" t="s">
        <v>184</v>
      </c>
      <c r="E216" s="38"/>
      <c r="F216" s="195" t="s">
        <v>497</v>
      </c>
      <c r="G216" s="38"/>
      <c r="H216" s="38"/>
      <c r="I216" s="196"/>
      <c r="J216" s="38"/>
      <c r="K216" s="38"/>
      <c r="L216" s="41"/>
      <c r="M216" s="197"/>
      <c r="N216" s="198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184</v>
      </c>
      <c r="AU216" s="19" t="s">
        <v>195</v>
      </c>
    </row>
    <row r="217" spans="1:65" s="14" customFormat="1" ht="11.25">
      <c r="B217" s="210"/>
      <c r="C217" s="211"/>
      <c r="D217" s="201" t="s">
        <v>186</v>
      </c>
      <c r="E217" s="211"/>
      <c r="F217" s="213" t="s">
        <v>1066</v>
      </c>
      <c r="G217" s="211"/>
      <c r="H217" s="214">
        <v>6.8250000000000002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186</v>
      </c>
      <c r="AU217" s="220" t="s">
        <v>195</v>
      </c>
      <c r="AV217" s="14" t="s">
        <v>87</v>
      </c>
      <c r="AW217" s="14" t="s">
        <v>4</v>
      </c>
      <c r="AX217" s="14" t="s">
        <v>84</v>
      </c>
      <c r="AY217" s="220" t="s">
        <v>176</v>
      </c>
    </row>
    <row r="218" spans="1:65" s="2" customFormat="1" ht="24.2" customHeight="1">
      <c r="A218" s="36"/>
      <c r="B218" s="37"/>
      <c r="C218" s="181" t="s">
        <v>274</v>
      </c>
      <c r="D218" s="181" t="s">
        <v>178</v>
      </c>
      <c r="E218" s="182" t="s">
        <v>499</v>
      </c>
      <c r="F218" s="183" t="s">
        <v>500</v>
      </c>
      <c r="G218" s="184" t="s">
        <v>131</v>
      </c>
      <c r="H218" s="185">
        <v>450.267</v>
      </c>
      <c r="I218" s="186"/>
      <c r="J218" s="187">
        <f>ROUND(I218*H218,2)</f>
        <v>0</v>
      </c>
      <c r="K218" s="183" t="s">
        <v>181</v>
      </c>
      <c r="L218" s="41"/>
      <c r="M218" s="188" t="s">
        <v>21</v>
      </c>
      <c r="N218" s="189" t="s">
        <v>48</v>
      </c>
      <c r="O218" s="66"/>
      <c r="P218" s="190">
        <f>O218*H218</f>
        <v>0</v>
      </c>
      <c r="Q218" s="190">
        <v>0</v>
      </c>
      <c r="R218" s="190">
        <f>Q218*H218</f>
        <v>0</v>
      </c>
      <c r="S218" s="190">
        <v>0</v>
      </c>
      <c r="T218" s="191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2" t="s">
        <v>182</v>
      </c>
      <c r="AT218" s="192" t="s">
        <v>178</v>
      </c>
      <c r="AU218" s="192" t="s">
        <v>195</v>
      </c>
      <c r="AY218" s="19" t="s">
        <v>176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9" t="s">
        <v>84</v>
      </c>
      <c r="BK218" s="193">
        <f>ROUND(I218*H218,2)</f>
        <v>0</v>
      </c>
      <c r="BL218" s="19" t="s">
        <v>182</v>
      </c>
      <c r="BM218" s="192" t="s">
        <v>1067</v>
      </c>
    </row>
    <row r="219" spans="1:65" s="2" customFormat="1" ht="11.25">
      <c r="A219" s="36"/>
      <c r="B219" s="37"/>
      <c r="C219" s="38"/>
      <c r="D219" s="194" t="s">
        <v>184</v>
      </c>
      <c r="E219" s="38"/>
      <c r="F219" s="195" t="s">
        <v>502</v>
      </c>
      <c r="G219" s="38"/>
      <c r="H219" s="38"/>
      <c r="I219" s="196"/>
      <c r="J219" s="38"/>
      <c r="K219" s="38"/>
      <c r="L219" s="41"/>
      <c r="M219" s="197"/>
      <c r="N219" s="198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184</v>
      </c>
      <c r="AU219" s="19" t="s">
        <v>195</v>
      </c>
    </row>
    <row r="220" spans="1:65" s="13" customFormat="1" ht="11.25">
      <c r="B220" s="199"/>
      <c r="C220" s="200"/>
      <c r="D220" s="201" t="s">
        <v>186</v>
      </c>
      <c r="E220" s="202" t="s">
        <v>21</v>
      </c>
      <c r="F220" s="203" t="s">
        <v>503</v>
      </c>
      <c r="G220" s="200"/>
      <c r="H220" s="202" t="s">
        <v>21</v>
      </c>
      <c r="I220" s="204"/>
      <c r="J220" s="200"/>
      <c r="K220" s="200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186</v>
      </c>
      <c r="AU220" s="209" t="s">
        <v>195</v>
      </c>
      <c r="AV220" s="13" t="s">
        <v>84</v>
      </c>
      <c r="AW220" s="13" t="s">
        <v>38</v>
      </c>
      <c r="AX220" s="13" t="s">
        <v>77</v>
      </c>
      <c r="AY220" s="209" t="s">
        <v>176</v>
      </c>
    </row>
    <row r="221" spans="1:65" s="14" customFormat="1" ht="11.25">
      <c r="B221" s="210"/>
      <c r="C221" s="211"/>
      <c r="D221" s="201" t="s">
        <v>186</v>
      </c>
      <c r="E221" s="212" t="s">
        <v>21</v>
      </c>
      <c r="F221" s="213" t="s">
        <v>354</v>
      </c>
      <c r="G221" s="211"/>
      <c r="H221" s="214">
        <v>450.267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186</v>
      </c>
      <c r="AU221" s="220" t="s">
        <v>195</v>
      </c>
      <c r="AV221" s="14" t="s">
        <v>87</v>
      </c>
      <c r="AW221" s="14" t="s">
        <v>38</v>
      </c>
      <c r="AX221" s="14" t="s">
        <v>77</v>
      </c>
      <c r="AY221" s="220" t="s">
        <v>176</v>
      </c>
    </row>
    <row r="222" spans="1:65" s="15" customFormat="1" ht="11.25">
      <c r="B222" s="221"/>
      <c r="C222" s="222"/>
      <c r="D222" s="201" t="s">
        <v>186</v>
      </c>
      <c r="E222" s="223" t="s">
        <v>21</v>
      </c>
      <c r="F222" s="224" t="s">
        <v>188</v>
      </c>
      <c r="G222" s="222"/>
      <c r="H222" s="225">
        <v>450.267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186</v>
      </c>
      <c r="AU222" s="231" t="s">
        <v>195</v>
      </c>
      <c r="AV222" s="15" t="s">
        <v>182</v>
      </c>
      <c r="AW222" s="15" t="s">
        <v>38</v>
      </c>
      <c r="AX222" s="15" t="s">
        <v>84</v>
      </c>
      <c r="AY222" s="231" t="s">
        <v>176</v>
      </c>
    </row>
    <row r="223" spans="1:65" s="2" customFormat="1" ht="16.5" customHeight="1">
      <c r="A223" s="36"/>
      <c r="B223" s="37"/>
      <c r="C223" s="246" t="s">
        <v>280</v>
      </c>
      <c r="D223" s="246" t="s">
        <v>492</v>
      </c>
      <c r="E223" s="247" t="s">
        <v>493</v>
      </c>
      <c r="F223" s="248" t="s">
        <v>494</v>
      </c>
      <c r="G223" s="249" t="s">
        <v>495</v>
      </c>
      <c r="H223" s="250">
        <v>11.257</v>
      </c>
      <c r="I223" s="251"/>
      <c r="J223" s="252">
        <f>ROUND(I223*H223,2)</f>
        <v>0</v>
      </c>
      <c r="K223" s="248" t="s">
        <v>181</v>
      </c>
      <c r="L223" s="253"/>
      <c r="M223" s="254" t="s">
        <v>21</v>
      </c>
      <c r="N223" s="255" t="s">
        <v>48</v>
      </c>
      <c r="O223" s="66"/>
      <c r="P223" s="190">
        <f>O223*H223</f>
        <v>0</v>
      </c>
      <c r="Q223" s="190">
        <v>1E-3</v>
      </c>
      <c r="R223" s="190">
        <f>Q223*H223</f>
        <v>1.1257E-2</v>
      </c>
      <c r="S223" s="190">
        <v>0</v>
      </c>
      <c r="T223" s="19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2" t="s">
        <v>221</v>
      </c>
      <c r="AT223" s="192" t="s">
        <v>492</v>
      </c>
      <c r="AU223" s="192" t="s">
        <v>195</v>
      </c>
      <c r="AY223" s="19" t="s">
        <v>176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9" t="s">
        <v>84</v>
      </c>
      <c r="BK223" s="193">
        <f>ROUND(I223*H223,2)</f>
        <v>0</v>
      </c>
      <c r="BL223" s="19" t="s">
        <v>182</v>
      </c>
      <c r="BM223" s="192" t="s">
        <v>1068</v>
      </c>
    </row>
    <row r="224" spans="1:65" s="2" customFormat="1" ht="11.25">
      <c r="A224" s="36"/>
      <c r="B224" s="37"/>
      <c r="C224" s="38"/>
      <c r="D224" s="194" t="s">
        <v>184</v>
      </c>
      <c r="E224" s="38"/>
      <c r="F224" s="195" t="s">
        <v>497</v>
      </c>
      <c r="G224" s="38"/>
      <c r="H224" s="38"/>
      <c r="I224" s="196"/>
      <c r="J224" s="38"/>
      <c r="K224" s="38"/>
      <c r="L224" s="41"/>
      <c r="M224" s="197"/>
      <c r="N224" s="198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184</v>
      </c>
      <c r="AU224" s="19" t="s">
        <v>195</v>
      </c>
    </row>
    <row r="225" spans="1:65" s="14" customFormat="1" ht="11.25">
      <c r="B225" s="210"/>
      <c r="C225" s="211"/>
      <c r="D225" s="201" t="s">
        <v>186</v>
      </c>
      <c r="E225" s="211"/>
      <c r="F225" s="213" t="s">
        <v>1069</v>
      </c>
      <c r="G225" s="211"/>
      <c r="H225" s="214">
        <v>11.257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186</v>
      </c>
      <c r="AU225" s="220" t="s">
        <v>195</v>
      </c>
      <c r="AV225" s="14" t="s">
        <v>87</v>
      </c>
      <c r="AW225" s="14" t="s">
        <v>4</v>
      </c>
      <c r="AX225" s="14" t="s">
        <v>84</v>
      </c>
      <c r="AY225" s="220" t="s">
        <v>176</v>
      </c>
    </row>
    <row r="226" spans="1:65" s="2" customFormat="1" ht="24.2" customHeight="1">
      <c r="A226" s="36"/>
      <c r="B226" s="37"/>
      <c r="C226" s="181" t="s">
        <v>286</v>
      </c>
      <c r="D226" s="181" t="s">
        <v>178</v>
      </c>
      <c r="E226" s="182" t="s">
        <v>1070</v>
      </c>
      <c r="F226" s="183" t="s">
        <v>1071</v>
      </c>
      <c r="G226" s="184" t="s">
        <v>131</v>
      </c>
      <c r="H226" s="185">
        <v>450.267</v>
      </c>
      <c r="I226" s="186"/>
      <c r="J226" s="187">
        <f>ROUND(I226*H226,2)</f>
        <v>0</v>
      </c>
      <c r="K226" s="183" t="s">
        <v>181</v>
      </c>
      <c r="L226" s="41"/>
      <c r="M226" s="188" t="s">
        <v>21</v>
      </c>
      <c r="N226" s="189" t="s">
        <v>48</v>
      </c>
      <c r="O226" s="66"/>
      <c r="P226" s="190">
        <f>O226*H226</f>
        <v>0</v>
      </c>
      <c r="Q226" s="190">
        <v>0</v>
      </c>
      <c r="R226" s="190">
        <f>Q226*H226</f>
        <v>0</v>
      </c>
      <c r="S226" s="190">
        <v>0</v>
      </c>
      <c r="T226" s="19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2" t="s">
        <v>182</v>
      </c>
      <c r="AT226" s="192" t="s">
        <v>178</v>
      </c>
      <c r="AU226" s="192" t="s">
        <v>195</v>
      </c>
      <c r="AY226" s="19" t="s">
        <v>176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9" t="s">
        <v>84</v>
      </c>
      <c r="BK226" s="193">
        <f>ROUND(I226*H226,2)</f>
        <v>0</v>
      </c>
      <c r="BL226" s="19" t="s">
        <v>182</v>
      </c>
      <c r="BM226" s="192" t="s">
        <v>1072</v>
      </c>
    </row>
    <row r="227" spans="1:65" s="2" customFormat="1" ht="11.25">
      <c r="A227" s="36"/>
      <c r="B227" s="37"/>
      <c r="C227" s="38"/>
      <c r="D227" s="194" t="s">
        <v>184</v>
      </c>
      <c r="E227" s="38"/>
      <c r="F227" s="195" t="s">
        <v>1073</v>
      </c>
      <c r="G227" s="38"/>
      <c r="H227" s="38"/>
      <c r="I227" s="196"/>
      <c r="J227" s="38"/>
      <c r="K227" s="38"/>
      <c r="L227" s="41"/>
      <c r="M227" s="197"/>
      <c r="N227" s="198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184</v>
      </c>
      <c r="AU227" s="19" t="s">
        <v>195</v>
      </c>
    </row>
    <row r="228" spans="1:65" s="13" customFormat="1" ht="11.25">
      <c r="B228" s="199"/>
      <c r="C228" s="200"/>
      <c r="D228" s="201" t="s">
        <v>186</v>
      </c>
      <c r="E228" s="202" t="s">
        <v>21</v>
      </c>
      <c r="F228" s="203" t="s">
        <v>510</v>
      </c>
      <c r="G228" s="200"/>
      <c r="H228" s="202" t="s">
        <v>21</v>
      </c>
      <c r="I228" s="204"/>
      <c r="J228" s="200"/>
      <c r="K228" s="200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186</v>
      </c>
      <c r="AU228" s="209" t="s">
        <v>195</v>
      </c>
      <c r="AV228" s="13" t="s">
        <v>84</v>
      </c>
      <c r="AW228" s="13" t="s">
        <v>38</v>
      </c>
      <c r="AX228" s="13" t="s">
        <v>77</v>
      </c>
      <c r="AY228" s="209" t="s">
        <v>176</v>
      </c>
    </row>
    <row r="229" spans="1:65" s="14" customFormat="1" ht="11.25">
      <c r="B229" s="210"/>
      <c r="C229" s="211"/>
      <c r="D229" s="201" t="s">
        <v>186</v>
      </c>
      <c r="E229" s="212" t="s">
        <v>21</v>
      </c>
      <c r="F229" s="213" t="s">
        <v>1074</v>
      </c>
      <c r="G229" s="211"/>
      <c r="H229" s="214">
        <v>20.46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186</v>
      </c>
      <c r="AU229" s="220" t="s">
        <v>195</v>
      </c>
      <c r="AV229" s="14" t="s">
        <v>87</v>
      </c>
      <c r="AW229" s="14" t="s">
        <v>38</v>
      </c>
      <c r="AX229" s="14" t="s">
        <v>77</v>
      </c>
      <c r="AY229" s="220" t="s">
        <v>176</v>
      </c>
    </row>
    <row r="230" spans="1:65" s="14" customFormat="1" ht="11.25">
      <c r="B230" s="210"/>
      <c r="C230" s="211"/>
      <c r="D230" s="201" t="s">
        <v>186</v>
      </c>
      <c r="E230" s="212" t="s">
        <v>21</v>
      </c>
      <c r="F230" s="213" t="s">
        <v>1075</v>
      </c>
      <c r="G230" s="211"/>
      <c r="H230" s="214">
        <v>30.42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186</v>
      </c>
      <c r="AU230" s="220" t="s">
        <v>195</v>
      </c>
      <c r="AV230" s="14" t="s">
        <v>87</v>
      </c>
      <c r="AW230" s="14" t="s">
        <v>38</v>
      </c>
      <c r="AX230" s="14" t="s">
        <v>77</v>
      </c>
      <c r="AY230" s="220" t="s">
        <v>176</v>
      </c>
    </row>
    <row r="231" spans="1:65" s="14" customFormat="1" ht="11.25">
      <c r="B231" s="210"/>
      <c r="C231" s="211"/>
      <c r="D231" s="201" t="s">
        <v>186</v>
      </c>
      <c r="E231" s="212" t="s">
        <v>21</v>
      </c>
      <c r="F231" s="213" t="s">
        <v>1076</v>
      </c>
      <c r="G231" s="211"/>
      <c r="H231" s="214">
        <v>16.66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186</v>
      </c>
      <c r="AU231" s="220" t="s">
        <v>195</v>
      </c>
      <c r="AV231" s="14" t="s">
        <v>87</v>
      </c>
      <c r="AW231" s="14" t="s">
        <v>38</v>
      </c>
      <c r="AX231" s="14" t="s">
        <v>77</v>
      </c>
      <c r="AY231" s="220" t="s">
        <v>176</v>
      </c>
    </row>
    <row r="232" spans="1:65" s="15" customFormat="1" ht="11.25">
      <c r="B232" s="221"/>
      <c r="C232" s="222"/>
      <c r="D232" s="201" t="s">
        <v>186</v>
      </c>
      <c r="E232" s="223" t="s">
        <v>382</v>
      </c>
      <c r="F232" s="224" t="s">
        <v>188</v>
      </c>
      <c r="G232" s="222"/>
      <c r="H232" s="225">
        <v>67.540000000000006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186</v>
      </c>
      <c r="AU232" s="231" t="s">
        <v>195</v>
      </c>
      <c r="AV232" s="15" t="s">
        <v>182</v>
      </c>
      <c r="AW232" s="15" t="s">
        <v>38</v>
      </c>
      <c r="AX232" s="15" t="s">
        <v>77</v>
      </c>
      <c r="AY232" s="231" t="s">
        <v>176</v>
      </c>
    </row>
    <row r="233" spans="1:65" s="14" customFormat="1" ht="11.25">
      <c r="B233" s="210"/>
      <c r="C233" s="211"/>
      <c r="D233" s="201" t="s">
        <v>186</v>
      </c>
      <c r="E233" s="212" t="s">
        <v>21</v>
      </c>
      <c r="F233" s="213" t="s">
        <v>514</v>
      </c>
      <c r="G233" s="211"/>
      <c r="H233" s="214">
        <v>450.267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186</v>
      </c>
      <c r="AU233" s="220" t="s">
        <v>195</v>
      </c>
      <c r="AV233" s="14" t="s">
        <v>87</v>
      </c>
      <c r="AW233" s="14" t="s">
        <v>38</v>
      </c>
      <c r="AX233" s="14" t="s">
        <v>77</v>
      </c>
      <c r="AY233" s="220" t="s">
        <v>176</v>
      </c>
    </row>
    <row r="234" spans="1:65" s="15" customFormat="1" ht="11.25">
      <c r="B234" s="221"/>
      <c r="C234" s="222"/>
      <c r="D234" s="201" t="s">
        <v>186</v>
      </c>
      <c r="E234" s="223" t="s">
        <v>354</v>
      </c>
      <c r="F234" s="224" t="s">
        <v>188</v>
      </c>
      <c r="G234" s="222"/>
      <c r="H234" s="225">
        <v>450.267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186</v>
      </c>
      <c r="AU234" s="231" t="s">
        <v>195</v>
      </c>
      <c r="AV234" s="15" t="s">
        <v>182</v>
      </c>
      <c r="AW234" s="15" t="s">
        <v>38</v>
      </c>
      <c r="AX234" s="15" t="s">
        <v>84</v>
      </c>
      <c r="AY234" s="231" t="s">
        <v>176</v>
      </c>
    </row>
    <row r="235" spans="1:65" s="14" customFormat="1" ht="11.25">
      <c r="B235" s="210"/>
      <c r="C235" s="211"/>
      <c r="D235" s="201" t="s">
        <v>186</v>
      </c>
      <c r="E235" s="212" t="s">
        <v>360</v>
      </c>
      <c r="F235" s="213" t="s">
        <v>515</v>
      </c>
      <c r="G235" s="211"/>
      <c r="H235" s="214">
        <v>0.15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186</v>
      </c>
      <c r="AU235" s="220" t="s">
        <v>195</v>
      </c>
      <c r="AV235" s="14" t="s">
        <v>87</v>
      </c>
      <c r="AW235" s="14" t="s">
        <v>38</v>
      </c>
      <c r="AX235" s="14" t="s">
        <v>77</v>
      </c>
      <c r="AY235" s="220" t="s">
        <v>176</v>
      </c>
    </row>
    <row r="236" spans="1:65" s="13" customFormat="1" ht="11.25">
      <c r="B236" s="199"/>
      <c r="C236" s="200"/>
      <c r="D236" s="201" t="s">
        <v>186</v>
      </c>
      <c r="E236" s="202" t="s">
        <v>21</v>
      </c>
      <c r="F236" s="203" t="s">
        <v>516</v>
      </c>
      <c r="G236" s="200"/>
      <c r="H236" s="202" t="s">
        <v>21</v>
      </c>
      <c r="I236" s="204"/>
      <c r="J236" s="200"/>
      <c r="K236" s="200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186</v>
      </c>
      <c r="AU236" s="209" t="s">
        <v>195</v>
      </c>
      <c r="AV236" s="13" t="s">
        <v>84</v>
      </c>
      <c r="AW236" s="13" t="s">
        <v>38</v>
      </c>
      <c r="AX236" s="13" t="s">
        <v>77</v>
      </c>
      <c r="AY236" s="209" t="s">
        <v>176</v>
      </c>
    </row>
    <row r="237" spans="1:65" s="14" customFormat="1" ht="11.25">
      <c r="B237" s="210"/>
      <c r="C237" s="211"/>
      <c r="D237" s="201" t="s">
        <v>186</v>
      </c>
      <c r="E237" s="212" t="s">
        <v>376</v>
      </c>
      <c r="F237" s="213" t="s">
        <v>517</v>
      </c>
      <c r="G237" s="211"/>
      <c r="H237" s="214">
        <v>111.41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186</v>
      </c>
      <c r="AU237" s="220" t="s">
        <v>195</v>
      </c>
      <c r="AV237" s="14" t="s">
        <v>87</v>
      </c>
      <c r="AW237" s="14" t="s">
        <v>38</v>
      </c>
      <c r="AX237" s="14" t="s">
        <v>77</v>
      </c>
      <c r="AY237" s="220" t="s">
        <v>176</v>
      </c>
    </row>
    <row r="238" spans="1:65" s="12" customFormat="1" ht="22.9" customHeight="1">
      <c r="B238" s="165"/>
      <c r="C238" s="166"/>
      <c r="D238" s="167" t="s">
        <v>76</v>
      </c>
      <c r="E238" s="179" t="s">
        <v>87</v>
      </c>
      <c r="F238" s="179" t="s">
        <v>687</v>
      </c>
      <c r="G238" s="166"/>
      <c r="H238" s="166"/>
      <c r="I238" s="169"/>
      <c r="J238" s="180">
        <f>BK238</f>
        <v>0</v>
      </c>
      <c r="K238" s="166"/>
      <c r="L238" s="171"/>
      <c r="M238" s="172"/>
      <c r="N238" s="173"/>
      <c r="O238" s="173"/>
      <c r="P238" s="174">
        <f>SUM(P239:P242)</f>
        <v>0</v>
      </c>
      <c r="Q238" s="173"/>
      <c r="R238" s="174">
        <f>SUM(R239:R242)</f>
        <v>4.3413999999999994E-2</v>
      </c>
      <c r="S238" s="173"/>
      <c r="T238" s="175">
        <f>SUM(T239:T242)</f>
        <v>0</v>
      </c>
      <c r="AR238" s="176" t="s">
        <v>84</v>
      </c>
      <c r="AT238" s="177" t="s">
        <v>76</v>
      </c>
      <c r="AU238" s="177" t="s">
        <v>84</v>
      </c>
      <c r="AY238" s="176" t="s">
        <v>176</v>
      </c>
      <c r="BK238" s="178">
        <f>SUM(BK239:BK242)</f>
        <v>0</v>
      </c>
    </row>
    <row r="239" spans="1:65" s="2" customFormat="1" ht="37.9" customHeight="1">
      <c r="A239" s="36"/>
      <c r="B239" s="37"/>
      <c r="C239" s="181" t="s">
        <v>7</v>
      </c>
      <c r="D239" s="181" t="s">
        <v>178</v>
      </c>
      <c r="E239" s="182" t="s">
        <v>1077</v>
      </c>
      <c r="F239" s="183" t="s">
        <v>1078</v>
      </c>
      <c r="G239" s="184" t="s">
        <v>294</v>
      </c>
      <c r="H239" s="185">
        <v>88.6</v>
      </c>
      <c r="I239" s="186"/>
      <c r="J239" s="187">
        <f>ROUND(I239*H239,2)</f>
        <v>0</v>
      </c>
      <c r="K239" s="183" t="s">
        <v>21</v>
      </c>
      <c r="L239" s="41"/>
      <c r="M239" s="188" t="s">
        <v>21</v>
      </c>
      <c r="N239" s="189" t="s">
        <v>48</v>
      </c>
      <c r="O239" s="66"/>
      <c r="P239" s="190">
        <f>O239*H239</f>
        <v>0</v>
      </c>
      <c r="Q239" s="190">
        <v>4.8999999999999998E-4</v>
      </c>
      <c r="R239" s="190">
        <f>Q239*H239</f>
        <v>4.3413999999999994E-2</v>
      </c>
      <c r="S239" s="190">
        <v>0</v>
      </c>
      <c r="T239" s="19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2" t="s">
        <v>182</v>
      </c>
      <c r="AT239" s="192" t="s">
        <v>178</v>
      </c>
      <c r="AU239" s="192" t="s">
        <v>87</v>
      </c>
      <c r="AY239" s="19" t="s">
        <v>176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9" t="s">
        <v>84</v>
      </c>
      <c r="BK239" s="193">
        <f>ROUND(I239*H239,2)</f>
        <v>0</v>
      </c>
      <c r="BL239" s="19" t="s">
        <v>182</v>
      </c>
      <c r="BM239" s="192" t="s">
        <v>1079</v>
      </c>
    </row>
    <row r="240" spans="1:65" s="13" customFormat="1" ht="11.25">
      <c r="B240" s="199"/>
      <c r="C240" s="200"/>
      <c r="D240" s="201" t="s">
        <v>186</v>
      </c>
      <c r="E240" s="202" t="s">
        <v>21</v>
      </c>
      <c r="F240" s="203" t="s">
        <v>1080</v>
      </c>
      <c r="G240" s="200"/>
      <c r="H240" s="202" t="s">
        <v>21</v>
      </c>
      <c r="I240" s="204"/>
      <c r="J240" s="200"/>
      <c r="K240" s="200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186</v>
      </c>
      <c r="AU240" s="209" t="s">
        <v>87</v>
      </c>
      <c r="AV240" s="13" t="s">
        <v>84</v>
      </c>
      <c r="AW240" s="13" t="s">
        <v>38</v>
      </c>
      <c r="AX240" s="13" t="s">
        <v>77</v>
      </c>
      <c r="AY240" s="209" t="s">
        <v>176</v>
      </c>
    </row>
    <row r="241" spans="1:65" s="14" customFormat="1" ht="11.25">
      <c r="B241" s="210"/>
      <c r="C241" s="211"/>
      <c r="D241" s="201" t="s">
        <v>186</v>
      </c>
      <c r="E241" s="212" t="s">
        <v>21</v>
      </c>
      <c r="F241" s="213" t="s">
        <v>1081</v>
      </c>
      <c r="G241" s="211"/>
      <c r="H241" s="214">
        <v>88.6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186</v>
      </c>
      <c r="AU241" s="220" t="s">
        <v>87</v>
      </c>
      <c r="AV241" s="14" t="s">
        <v>87</v>
      </c>
      <c r="AW241" s="14" t="s">
        <v>38</v>
      </c>
      <c r="AX241" s="14" t="s">
        <v>77</v>
      </c>
      <c r="AY241" s="220" t="s">
        <v>176</v>
      </c>
    </row>
    <row r="242" spans="1:65" s="15" customFormat="1" ht="11.25">
      <c r="B242" s="221"/>
      <c r="C242" s="222"/>
      <c r="D242" s="201" t="s">
        <v>186</v>
      </c>
      <c r="E242" s="223" t="s">
        <v>21</v>
      </c>
      <c r="F242" s="224" t="s">
        <v>188</v>
      </c>
      <c r="G242" s="222"/>
      <c r="H242" s="225">
        <v>88.6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186</v>
      </c>
      <c r="AU242" s="231" t="s">
        <v>87</v>
      </c>
      <c r="AV242" s="15" t="s">
        <v>182</v>
      </c>
      <c r="AW242" s="15" t="s">
        <v>38</v>
      </c>
      <c r="AX242" s="15" t="s">
        <v>84</v>
      </c>
      <c r="AY242" s="231" t="s">
        <v>176</v>
      </c>
    </row>
    <row r="243" spans="1:65" s="12" customFormat="1" ht="22.9" customHeight="1">
      <c r="B243" s="165"/>
      <c r="C243" s="166"/>
      <c r="D243" s="167" t="s">
        <v>76</v>
      </c>
      <c r="E243" s="179" t="s">
        <v>182</v>
      </c>
      <c r="F243" s="179" t="s">
        <v>518</v>
      </c>
      <c r="G243" s="166"/>
      <c r="H243" s="166"/>
      <c r="I243" s="169"/>
      <c r="J243" s="180">
        <f>BK243</f>
        <v>0</v>
      </c>
      <c r="K243" s="166"/>
      <c r="L243" s="171"/>
      <c r="M243" s="172"/>
      <c r="N243" s="173"/>
      <c r="O243" s="173"/>
      <c r="P243" s="174">
        <f>SUM(P244:P312)</f>
        <v>0</v>
      </c>
      <c r="Q243" s="173"/>
      <c r="R243" s="174">
        <f>SUM(R244:R312)</f>
        <v>1507.1451575999997</v>
      </c>
      <c r="S243" s="173"/>
      <c r="T243" s="175">
        <f>SUM(T244:T312)</f>
        <v>0</v>
      </c>
      <c r="AR243" s="176" t="s">
        <v>84</v>
      </c>
      <c r="AT243" s="177" t="s">
        <v>76</v>
      </c>
      <c r="AU243" s="177" t="s">
        <v>84</v>
      </c>
      <c r="AY243" s="176" t="s">
        <v>176</v>
      </c>
      <c r="BK243" s="178">
        <f>SUM(BK244:BK312)</f>
        <v>0</v>
      </c>
    </row>
    <row r="244" spans="1:65" s="2" customFormat="1" ht="24.2" customHeight="1">
      <c r="A244" s="36"/>
      <c r="B244" s="37"/>
      <c r="C244" s="181" t="s">
        <v>519</v>
      </c>
      <c r="D244" s="181" t="s">
        <v>178</v>
      </c>
      <c r="E244" s="182" t="s">
        <v>1082</v>
      </c>
      <c r="F244" s="183" t="s">
        <v>1083</v>
      </c>
      <c r="G244" s="184" t="s">
        <v>298</v>
      </c>
      <c r="H244" s="185">
        <v>213.53</v>
      </c>
      <c r="I244" s="186"/>
      <c r="J244" s="187">
        <f>ROUND(I244*H244,2)</f>
        <v>0</v>
      </c>
      <c r="K244" s="183" t="s">
        <v>181</v>
      </c>
      <c r="L244" s="41"/>
      <c r="M244" s="188" t="s">
        <v>21</v>
      </c>
      <c r="N244" s="189" t="s">
        <v>48</v>
      </c>
      <c r="O244" s="66"/>
      <c r="P244" s="190">
        <f>O244*H244</f>
        <v>0</v>
      </c>
      <c r="Q244" s="190">
        <v>1.89</v>
      </c>
      <c r="R244" s="190">
        <f>Q244*H244</f>
        <v>403.57169999999996</v>
      </c>
      <c r="S244" s="190">
        <v>0</v>
      </c>
      <c r="T244" s="191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2" t="s">
        <v>182</v>
      </c>
      <c r="AT244" s="192" t="s">
        <v>178</v>
      </c>
      <c r="AU244" s="192" t="s">
        <v>87</v>
      </c>
      <c r="AY244" s="19" t="s">
        <v>176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9" t="s">
        <v>84</v>
      </c>
      <c r="BK244" s="193">
        <f>ROUND(I244*H244,2)</f>
        <v>0</v>
      </c>
      <c r="BL244" s="19" t="s">
        <v>182</v>
      </c>
      <c r="BM244" s="192" t="s">
        <v>1084</v>
      </c>
    </row>
    <row r="245" spans="1:65" s="2" customFormat="1" ht="11.25">
      <c r="A245" s="36"/>
      <c r="B245" s="37"/>
      <c r="C245" s="38"/>
      <c r="D245" s="194" t="s">
        <v>184</v>
      </c>
      <c r="E245" s="38"/>
      <c r="F245" s="195" t="s">
        <v>1085</v>
      </c>
      <c r="G245" s="38"/>
      <c r="H245" s="38"/>
      <c r="I245" s="196"/>
      <c r="J245" s="38"/>
      <c r="K245" s="38"/>
      <c r="L245" s="41"/>
      <c r="M245" s="197"/>
      <c r="N245" s="198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184</v>
      </c>
      <c r="AU245" s="19" t="s">
        <v>87</v>
      </c>
    </row>
    <row r="246" spans="1:65" s="13" customFormat="1" ht="11.25">
      <c r="B246" s="199"/>
      <c r="C246" s="200"/>
      <c r="D246" s="201" t="s">
        <v>186</v>
      </c>
      <c r="E246" s="202" t="s">
        <v>21</v>
      </c>
      <c r="F246" s="203" t="s">
        <v>1086</v>
      </c>
      <c r="G246" s="200"/>
      <c r="H246" s="202" t="s">
        <v>21</v>
      </c>
      <c r="I246" s="204"/>
      <c r="J246" s="200"/>
      <c r="K246" s="200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186</v>
      </c>
      <c r="AU246" s="209" t="s">
        <v>87</v>
      </c>
      <c r="AV246" s="13" t="s">
        <v>84</v>
      </c>
      <c r="AW246" s="13" t="s">
        <v>38</v>
      </c>
      <c r="AX246" s="13" t="s">
        <v>77</v>
      </c>
      <c r="AY246" s="209" t="s">
        <v>176</v>
      </c>
    </row>
    <row r="247" spans="1:65" s="13" customFormat="1" ht="11.25">
      <c r="B247" s="199"/>
      <c r="C247" s="200"/>
      <c r="D247" s="201" t="s">
        <v>186</v>
      </c>
      <c r="E247" s="202" t="s">
        <v>21</v>
      </c>
      <c r="F247" s="203" t="s">
        <v>437</v>
      </c>
      <c r="G247" s="200"/>
      <c r="H247" s="202" t="s">
        <v>21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186</v>
      </c>
      <c r="AU247" s="209" t="s">
        <v>87</v>
      </c>
      <c r="AV247" s="13" t="s">
        <v>84</v>
      </c>
      <c r="AW247" s="13" t="s">
        <v>38</v>
      </c>
      <c r="AX247" s="13" t="s">
        <v>77</v>
      </c>
      <c r="AY247" s="209" t="s">
        <v>176</v>
      </c>
    </row>
    <row r="248" spans="1:65" s="14" customFormat="1" ht="11.25">
      <c r="B248" s="210"/>
      <c r="C248" s="211"/>
      <c r="D248" s="201" t="s">
        <v>186</v>
      </c>
      <c r="E248" s="212" t="s">
        <v>21</v>
      </c>
      <c r="F248" s="213" t="s">
        <v>1087</v>
      </c>
      <c r="G248" s="211"/>
      <c r="H248" s="214">
        <v>17.38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186</v>
      </c>
      <c r="AU248" s="220" t="s">
        <v>87</v>
      </c>
      <c r="AV248" s="14" t="s">
        <v>87</v>
      </c>
      <c r="AW248" s="14" t="s">
        <v>38</v>
      </c>
      <c r="AX248" s="14" t="s">
        <v>77</v>
      </c>
      <c r="AY248" s="220" t="s">
        <v>176</v>
      </c>
    </row>
    <row r="249" spans="1:65" s="14" customFormat="1" ht="11.25">
      <c r="B249" s="210"/>
      <c r="C249" s="211"/>
      <c r="D249" s="201" t="s">
        <v>186</v>
      </c>
      <c r="E249" s="212" t="s">
        <v>21</v>
      </c>
      <c r="F249" s="213" t="s">
        <v>1088</v>
      </c>
      <c r="G249" s="211"/>
      <c r="H249" s="214">
        <v>22.88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186</v>
      </c>
      <c r="AU249" s="220" t="s">
        <v>87</v>
      </c>
      <c r="AV249" s="14" t="s">
        <v>87</v>
      </c>
      <c r="AW249" s="14" t="s">
        <v>38</v>
      </c>
      <c r="AX249" s="14" t="s">
        <v>77</v>
      </c>
      <c r="AY249" s="220" t="s">
        <v>176</v>
      </c>
    </row>
    <row r="250" spans="1:65" s="14" customFormat="1" ht="11.25">
      <c r="B250" s="210"/>
      <c r="C250" s="211"/>
      <c r="D250" s="201" t="s">
        <v>186</v>
      </c>
      <c r="E250" s="212" t="s">
        <v>21</v>
      </c>
      <c r="F250" s="213" t="s">
        <v>1089</v>
      </c>
      <c r="G250" s="211"/>
      <c r="H250" s="214">
        <v>19.72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186</v>
      </c>
      <c r="AU250" s="220" t="s">
        <v>87</v>
      </c>
      <c r="AV250" s="14" t="s">
        <v>87</v>
      </c>
      <c r="AW250" s="14" t="s">
        <v>38</v>
      </c>
      <c r="AX250" s="14" t="s">
        <v>77</v>
      </c>
      <c r="AY250" s="220" t="s">
        <v>176</v>
      </c>
    </row>
    <row r="251" spans="1:65" s="16" customFormat="1" ht="11.25">
      <c r="B251" s="235"/>
      <c r="C251" s="236"/>
      <c r="D251" s="201" t="s">
        <v>186</v>
      </c>
      <c r="E251" s="237" t="s">
        <v>1090</v>
      </c>
      <c r="F251" s="238" t="s">
        <v>428</v>
      </c>
      <c r="G251" s="236"/>
      <c r="H251" s="239">
        <v>59.98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AT251" s="245" t="s">
        <v>186</v>
      </c>
      <c r="AU251" s="245" t="s">
        <v>87</v>
      </c>
      <c r="AV251" s="16" t="s">
        <v>195</v>
      </c>
      <c r="AW251" s="16" t="s">
        <v>38</v>
      </c>
      <c r="AX251" s="16" t="s">
        <v>77</v>
      </c>
      <c r="AY251" s="245" t="s">
        <v>176</v>
      </c>
    </row>
    <row r="252" spans="1:65" s="13" customFormat="1" ht="11.25">
      <c r="B252" s="199"/>
      <c r="C252" s="200"/>
      <c r="D252" s="201" t="s">
        <v>186</v>
      </c>
      <c r="E252" s="202" t="s">
        <v>21</v>
      </c>
      <c r="F252" s="203" t="s">
        <v>440</v>
      </c>
      <c r="G252" s="200"/>
      <c r="H252" s="202" t="s">
        <v>21</v>
      </c>
      <c r="I252" s="204"/>
      <c r="J252" s="200"/>
      <c r="K252" s="200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186</v>
      </c>
      <c r="AU252" s="209" t="s">
        <v>87</v>
      </c>
      <c r="AV252" s="13" t="s">
        <v>84</v>
      </c>
      <c r="AW252" s="13" t="s">
        <v>38</v>
      </c>
      <c r="AX252" s="13" t="s">
        <v>77</v>
      </c>
      <c r="AY252" s="209" t="s">
        <v>176</v>
      </c>
    </row>
    <row r="253" spans="1:65" s="14" customFormat="1" ht="11.25">
      <c r="B253" s="210"/>
      <c r="C253" s="211"/>
      <c r="D253" s="201" t="s">
        <v>186</v>
      </c>
      <c r="E253" s="212" t="s">
        <v>21</v>
      </c>
      <c r="F253" s="213" t="s">
        <v>1091</v>
      </c>
      <c r="G253" s="211"/>
      <c r="H253" s="214">
        <v>53.02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186</v>
      </c>
      <c r="AU253" s="220" t="s">
        <v>87</v>
      </c>
      <c r="AV253" s="14" t="s">
        <v>87</v>
      </c>
      <c r="AW253" s="14" t="s">
        <v>38</v>
      </c>
      <c r="AX253" s="14" t="s">
        <v>77</v>
      </c>
      <c r="AY253" s="220" t="s">
        <v>176</v>
      </c>
    </row>
    <row r="254" spans="1:65" s="14" customFormat="1" ht="11.25">
      <c r="B254" s="210"/>
      <c r="C254" s="211"/>
      <c r="D254" s="201" t="s">
        <v>186</v>
      </c>
      <c r="E254" s="212" t="s">
        <v>21</v>
      </c>
      <c r="F254" s="213" t="s">
        <v>1092</v>
      </c>
      <c r="G254" s="211"/>
      <c r="H254" s="214">
        <v>60.58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186</v>
      </c>
      <c r="AU254" s="220" t="s">
        <v>87</v>
      </c>
      <c r="AV254" s="14" t="s">
        <v>87</v>
      </c>
      <c r="AW254" s="14" t="s">
        <v>38</v>
      </c>
      <c r="AX254" s="14" t="s">
        <v>77</v>
      </c>
      <c r="AY254" s="220" t="s">
        <v>176</v>
      </c>
    </row>
    <row r="255" spans="1:65" s="14" customFormat="1" ht="11.25">
      <c r="B255" s="210"/>
      <c r="C255" s="211"/>
      <c r="D255" s="201" t="s">
        <v>186</v>
      </c>
      <c r="E255" s="212" t="s">
        <v>21</v>
      </c>
      <c r="F255" s="213" t="s">
        <v>1093</v>
      </c>
      <c r="G255" s="211"/>
      <c r="H255" s="214">
        <v>39.950000000000003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186</v>
      </c>
      <c r="AU255" s="220" t="s">
        <v>87</v>
      </c>
      <c r="AV255" s="14" t="s">
        <v>87</v>
      </c>
      <c r="AW255" s="14" t="s">
        <v>38</v>
      </c>
      <c r="AX255" s="14" t="s">
        <v>77</v>
      </c>
      <c r="AY255" s="220" t="s">
        <v>176</v>
      </c>
    </row>
    <row r="256" spans="1:65" s="15" customFormat="1" ht="11.25">
      <c r="B256" s="221"/>
      <c r="C256" s="222"/>
      <c r="D256" s="201" t="s">
        <v>186</v>
      </c>
      <c r="E256" s="223" t="s">
        <v>21</v>
      </c>
      <c r="F256" s="224" t="s">
        <v>188</v>
      </c>
      <c r="G256" s="222"/>
      <c r="H256" s="225">
        <v>213.53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186</v>
      </c>
      <c r="AU256" s="231" t="s">
        <v>87</v>
      </c>
      <c r="AV256" s="15" t="s">
        <v>182</v>
      </c>
      <c r="AW256" s="15" t="s">
        <v>38</v>
      </c>
      <c r="AX256" s="15" t="s">
        <v>84</v>
      </c>
      <c r="AY256" s="231" t="s">
        <v>176</v>
      </c>
    </row>
    <row r="257" spans="1:65" s="2" customFormat="1" ht="21.75" customHeight="1">
      <c r="A257" s="36"/>
      <c r="B257" s="37"/>
      <c r="C257" s="181" t="s">
        <v>530</v>
      </c>
      <c r="D257" s="181" t="s">
        <v>178</v>
      </c>
      <c r="E257" s="182" t="s">
        <v>520</v>
      </c>
      <c r="F257" s="183" t="s">
        <v>521</v>
      </c>
      <c r="G257" s="184" t="s">
        <v>298</v>
      </c>
      <c r="H257" s="185">
        <v>208.13</v>
      </c>
      <c r="I257" s="186"/>
      <c r="J257" s="187">
        <f>ROUND(I257*H257,2)</f>
        <v>0</v>
      </c>
      <c r="K257" s="183" t="s">
        <v>181</v>
      </c>
      <c r="L257" s="41"/>
      <c r="M257" s="188" t="s">
        <v>21</v>
      </c>
      <c r="N257" s="189" t="s">
        <v>48</v>
      </c>
      <c r="O257" s="66"/>
      <c r="P257" s="190">
        <f>O257*H257</f>
        <v>0</v>
      </c>
      <c r="Q257" s="190">
        <v>1.89</v>
      </c>
      <c r="R257" s="190">
        <f>Q257*H257</f>
        <v>393.36569999999995</v>
      </c>
      <c r="S257" s="190">
        <v>0</v>
      </c>
      <c r="T257" s="191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2" t="s">
        <v>182</v>
      </c>
      <c r="AT257" s="192" t="s">
        <v>178</v>
      </c>
      <c r="AU257" s="192" t="s">
        <v>87</v>
      </c>
      <c r="AY257" s="19" t="s">
        <v>176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19" t="s">
        <v>84</v>
      </c>
      <c r="BK257" s="193">
        <f>ROUND(I257*H257,2)</f>
        <v>0</v>
      </c>
      <c r="BL257" s="19" t="s">
        <v>182</v>
      </c>
      <c r="BM257" s="192" t="s">
        <v>1094</v>
      </c>
    </row>
    <row r="258" spans="1:65" s="2" customFormat="1" ht="11.25">
      <c r="A258" s="36"/>
      <c r="B258" s="37"/>
      <c r="C258" s="38"/>
      <c r="D258" s="194" t="s">
        <v>184</v>
      </c>
      <c r="E258" s="38"/>
      <c r="F258" s="195" t="s">
        <v>523</v>
      </c>
      <c r="G258" s="38"/>
      <c r="H258" s="38"/>
      <c r="I258" s="196"/>
      <c r="J258" s="38"/>
      <c r="K258" s="38"/>
      <c r="L258" s="41"/>
      <c r="M258" s="197"/>
      <c r="N258" s="198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184</v>
      </c>
      <c r="AU258" s="19" t="s">
        <v>87</v>
      </c>
    </row>
    <row r="259" spans="1:65" s="13" customFormat="1" ht="11.25">
      <c r="B259" s="199"/>
      <c r="C259" s="200"/>
      <c r="D259" s="201" t="s">
        <v>186</v>
      </c>
      <c r="E259" s="202" t="s">
        <v>21</v>
      </c>
      <c r="F259" s="203" t="s">
        <v>524</v>
      </c>
      <c r="G259" s="200"/>
      <c r="H259" s="202" t="s">
        <v>21</v>
      </c>
      <c r="I259" s="204"/>
      <c r="J259" s="200"/>
      <c r="K259" s="200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186</v>
      </c>
      <c r="AU259" s="209" t="s">
        <v>87</v>
      </c>
      <c r="AV259" s="13" t="s">
        <v>84</v>
      </c>
      <c r="AW259" s="13" t="s">
        <v>38</v>
      </c>
      <c r="AX259" s="13" t="s">
        <v>77</v>
      </c>
      <c r="AY259" s="209" t="s">
        <v>176</v>
      </c>
    </row>
    <row r="260" spans="1:65" s="13" customFormat="1" ht="11.25">
      <c r="B260" s="199"/>
      <c r="C260" s="200"/>
      <c r="D260" s="201" t="s">
        <v>186</v>
      </c>
      <c r="E260" s="202" t="s">
        <v>21</v>
      </c>
      <c r="F260" s="203" t="s">
        <v>437</v>
      </c>
      <c r="G260" s="200"/>
      <c r="H260" s="202" t="s">
        <v>21</v>
      </c>
      <c r="I260" s="204"/>
      <c r="J260" s="200"/>
      <c r="K260" s="200"/>
      <c r="L260" s="205"/>
      <c r="M260" s="206"/>
      <c r="N260" s="207"/>
      <c r="O260" s="207"/>
      <c r="P260" s="207"/>
      <c r="Q260" s="207"/>
      <c r="R260" s="207"/>
      <c r="S260" s="207"/>
      <c r="T260" s="208"/>
      <c r="AT260" s="209" t="s">
        <v>186</v>
      </c>
      <c r="AU260" s="209" t="s">
        <v>87</v>
      </c>
      <c r="AV260" s="13" t="s">
        <v>84</v>
      </c>
      <c r="AW260" s="13" t="s">
        <v>38</v>
      </c>
      <c r="AX260" s="13" t="s">
        <v>77</v>
      </c>
      <c r="AY260" s="209" t="s">
        <v>176</v>
      </c>
    </row>
    <row r="261" spans="1:65" s="14" customFormat="1" ht="11.25">
      <c r="B261" s="210"/>
      <c r="C261" s="211"/>
      <c r="D261" s="201" t="s">
        <v>186</v>
      </c>
      <c r="E261" s="212" t="s">
        <v>21</v>
      </c>
      <c r="F261" s="213" t="s">
        <v>1095</v>
      </c>
      <c r="G261" s="211"/>
      <c r="H261" s="214">
        <v>28.16</v>
      </c>
      <c r="I261" s="215"/>
      <c r="J261" s="211"/>
      <c r="K261" s="211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186</v>
      </c>
      <c r="AU261" s="220" t="s">
        <v>87</v>
      </c>
      <c r="AV261" s="14" t="s">
        <v>87</v>
      </c>
      <c r="AW261" s="14" t="s">
        <v>38</v>
      </c>
      <c r="AX261" s="14" t="s">
        <v>77</v>
      </c>
      <c r="AY261" s="220" t="s">
        <v>176</v>
      </c>
    </row>
    <row r="262" spans="1:65" s="14" customFormat="1" ht="11.25">
      <c r="B262" s="210"/>
      <c r="C262" s="211"/>
      <c r="D262" s="201" t="s">
        <v>186</v>
      </c>
      <c r="E262" s="212" t="s">
        <v>21</v>
      </c>
      <c r="F262" s="213" t="s">
        <v>1096</v>
      </c>
      <c r="G262" s="211"/>
      <c r="H262" s="214">
        <v>65.78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186</v>
      </c>
      <c r="AU262" s="220" t="s">
        <v>87</v>
      </c>
      <c r="AV262" s="14" t="s">
        <v>87</v>
      </c>
      <c r="AW262" s="14" t="s">
        <v>38</v>
      </c>
      <c r="AX262" s="14" t="s">
        <v>77</v>
      </c>
      <c r="AY262" s="220" t="s">
        <v>176</v>
      </c>
    </row>
    <row r="263" spans="1:65" s="14" customFormat="1" ht="11.25">
      <c r="B263" s="210"/>
      <c r="C263" s="211"/>
      <c r="D263" s="201" t="s">
        <v>186</v>
      </c>
      <c r="E263" s="212" t="s">
        <v>21</v>
      </c>
      <c r="F263" s="213" t="s">
        <v>1093</v>
      </c>
      <c r="G263" s="211"/>
      <c r="H263" s="214">
        <v>39.950000000000003</v>
      </c>
      <c r="I263" s="215"/>
      <c r="J263" s="211"/>
      <c r="K263" s="211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186</v>
      </c>
      <c r="AU263" s="220" t="s">
        <v>87</v>
      </c>
      <c r="AV263" s="14" t="s">
        <v>87</v>
      </c>
      <c r="AW263" s="14" t="s">
        <v>38</v>
      </c>
      <c r="AX263" s="14" t="s">
        <v>77</v>
      </c>
      <c r="AY263" s="220" t="s">
        <v>176</v>
      </c>
    </row>
    <row r="264" spans="1:65" s="16" customFormat="1" ht="11.25">
      <c r="B264" s="235"/>
      <c r="C264" s="236"/>
      <c r="D264" s="201" t="s">
        <v>186</v>
      </c>
      <c r="E264" s="237" t="s">
        <v>527</v>
      </c>
      <c r="F264" s="238" t="s">
        <v>428</v>
      </c>
      <c r="G264" s="236"/>
      <c r="H264" s="239">
        <v>133.88999999999999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AT264" s="245" t="s">
        <v>186</v>
      </c>
      <c r="AU264" s="245" t="s">
        <v>87</v>
      </c>
      <c r="AV264" s="16" t="s">
        <v>195</v>
      </c>
      <c r="AW264" s="16" t="s">
        <v>38</v>
      </c>
      <c r="AX264" s="16" t="s">
        <v>77</v>
      </c>
      <c r="AY264" s="245" t="s">
        <v>176</v>
      </c>
    </row>
    <row r="265" spans="1:65" s="13" customFormat="1" ht="11.25">
      <c r="B265" s="199"/>
      <c r="C265" s="200"/>
      <c r="D265" s="201" t="s">
        <v>186</v>
      </c>
      <c r="E265" s="202" t="s">
        <v>21</v>
      </c>
      <c r="F265" s="203" t="s">
        <v>440</v>
      </c>
      <c r="G265" s="200"/>
      <c r="H265" s="202" t="s">
        <v>21</v>
      </c>
      <c r="I265" s="204"/>
      <c r="J265" s="200"/>
      <c r="K265" s="200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186</v>
      </c>
      <c r="AU265" s="209" t="s">
        <v>87</v>
      </c>
      <c r="AV265" s="13" t="s">
        <v>84</v>
      </c>
      <c r="AW265" s="13" t="s">
        <v>38</v>
      </c>
      <c r="AX265" s="13" t="s">
        <v>77</v>
      </c>
      <c r="AY265" s="209" t="s">
        <v>176</v>
      </c>
    </row>
    <row r="266" spans="1:65" s="14" customFormat="1" ht="11.25">
      <c r="B266" s="210"/>
      <c r="C266" s="211"/>
      <c r="D266" s="201" t="s">
        <v>186</v>
      </c>
      <c r="E266" s="212" t="s">
        <v>21</v>
      </c>
      <c r="F266" s="213" t="s">
        <v>1097</v>
      </c>
      <c r="G266" s="211"/>
      <c r="H266" s="214">
        <v>15.4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186</v>
      </c>
      <c r="AU266" s="220" t="s">
        <v>87</v>
      </c>
      <c r="AV266" s="14" t="s">
        <v>87</v>
      </c>
      <c r="AW266" s="14" t="s">
        <v>38</v>
      </c>
      <c r="AX266" s="14" t="s">
        <v>77</v>
      </c>
      <c r="AY266" s="220" t="s">
        <v>176</v>
      </c>
    </row>
    <row r="267" spans="1:65" s="14" customFormat="1" ht="11.25">
      <c r="B267" s="210"/>
      <c r="C267" s="211"/>
      <c r="D267" s="201" t="s">
        <v>186</v>
      </c>
      <c r="E267" s="212" t="s">
        <v>21</v>
      </c>
      <c r="F267" s="213" t="s">
        <v>1098</v>
      </c>
      <c r="G267" s="211"/>
      <c r="H267" s="214">
        <v>36.4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186</v>
      </c>
      <c r="AU267" s="220" t="s">
        <v>87</v>
      </c>
      <c r="AV267" s="14" t="s">
        <v>87</v>
      </c>
      <c r="AW267" s="14" t="s">
        <v>38</v>
      </c>
      <c r="AX267" s="14" t="s">
        <v>77</v>
      </c>
      <c r="AY267" s="220" t="s">
        <v>176</v>
      </c>
    </row>
    <row r="268" spans="1:65" s="14" customFormat="1" ht="11.25">
      <c r="B268" s="210"/>
      <c r="C268" s="211"/>
      <c r="D268" s="201" t="s">
        <v>186</v>
      </c>
      <c r="E268" s="212" t="s">
        <v>21</v>
      </c>
      <c r="F268" s="213" t="s">
        <v>1099</v>
      </c>
      <c r="G268" s="211"/>
      <c r="H268" s="214">
        <v>22.44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186</v>
      </c>
      <c r="AU268" s="220" t="s">
        <v>87</v>
      </c>
      <c r="AV268" s="14" t="s">
        <v>87</v>
      </c>
      <c r="AW268" s="14" t="s">
        <v>38</v>
      </c>
      <c r="AX268" s="14" t="s">
        <v>77</v>
      </c>
      <c r="AY268" s="220" t="s">
        <v>176</v>
      </c>
    </row>
    <row r="269" spans="1:65" s="15" customFormat="1" ht="11.25">
      <c r="B269" s="221"/>
      <c r="C269" s="222"/>
      <c r="D269" s="201" t="s">
        <v>186</v>
      </c>
      <c r="E269" s="223" t="s">
        <v>21</v>
      </c>
      <c r="F269" s="224" t="s">
        <v>188</v>
      </c>
      <c r="G269" s="222"/>
      <c r="H269" s="225">
        <v>208.13</v>
      </c>
      <c r="I269" s="226"/>
      <c r="J269" s="222"/>
      <c r="K269" s="222"/>
      <c r="L269" s="227"/>
      <c r="M269" s="228"/>
      <c r="N269" s="229"/>
      <c r="O269" s="229"/>
      <c r="P269" s="229"/>
      <c r="Q269" s="229"/>
      <c r="R269" s="229"/>
      <c r="S269" s="229"/>
      <c r="T269" s="230"/>
      <c r="AT269" s="231" t="s">
        <v>186</v>
      </c>
      <c r="AU269" s="231" t="s">
        <v>87</v>
      </c>
      <c r="AV269" s="15" t="s">
        <v>182</v>
      </c>
      <c r="AW269" s="15" t="s">
        <v>38</v>
      </c>
      <c r="AX269" s="15" t="s">
        <v>84</v>
      </c>
      <c r="AY269" s="231" t="s">
        <v>176</v>
      </c>
    </row>
    <row r="270" spans="1:65" s="2" customFormat="1" ht="24.2" customHeight="1">
      <c r="A270" s="36"/>
      <c r="B270" s="37"/>
      <c r="C270" s="181" t="s">
        <v>541</v>
      </c>
      <c r="D270" s="181" t="s">
        <v>178</v>
      </c>
      <c r="E270" s="182" t="s">
        <v>1100</v>
      </c>
      <c r="F270" s="183" t="s">
        <v>1101</v>
      </c>
      <c r="G270" s="184" t="s">
        <v>298</v>
      </c>
      <c r="H270" s="185">
        <v>92.07</v>
      </c>
      <c r="I270" s="186"/>
      <c r="J270" s="187">
        <f>ROUND(I270*H270,2)</f>
        <v>0</v>
      </c>
      <c r="K270" s="183" t="s">
        <v>181</v>
      </c>
      <c r="L270" s="41"/>
      <c r="M270" s="188" t="s">
        <v>21</v>
      </c>
      <c r="N270" s="189" t="s">
        <v>48</v>
      </c>
      <c r="O270" s="66"/>
      <c r="P270" s="190">
        <f>O270*H270</f>
        <v>0</v>
      </c>
      <c r="Q270" s="190">
        <v>1.89</v>
      </c>
      <c r="R270" s="190">
        <f>Q270*H270</f>
        <v>174.01229999999998</v>
      </c>
      <c r="S270" s="190">
        <v>0</v>
      </c>
      <c r="T270" s="191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2" t="s">
        <v>182</v>
      </c>
      <c r="AT270" s="192" t="s">
        <v>178</v>
      </c>
      <c r="AU270" s="192" t="s">
        <v>87</v>
      </c>
      <c r="AY270" s="19" t="s">
        <v>176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9" t="s">
        <v>84</v>
      </c>
      <c r="BK270" s="193">
        <f>ROUND(I270*H270,2)</f>
        <v>0</v>
      </c>
      <c r="BL270" s="19" t="s">
        <v>182</v>
      </c>
      <c r="BM270" s="192" t="s">
        <v>1102</v>
      </c>
    </row>
    <row r="271" spans="1:65" s="2" customFormat="1" ht="11.25">
      <c r="A271" s="36"/>
      <c r="B271" s="37"/>
      <c r="C271" s="38"/>
      <c r="D271" s="194" t="s">
        <v>184</v>
      </c>
      <c r="E271" s="38"/>
      <c r="F271" s="195" t="s">
        <v>1103</v>
      </c>
      <c r="G271" s="38"/>
      <c r="H271" s="38"/>
      <c r="I271" s="196"/>
      <c r="J271" s="38"/>
      <c r="K271" s="38"/>
      <c r="L271" s="41"/>
      <c r="M271" s="197"/>
      <c r="N271" s="198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184</v>
      </c>
      <c r="AU271" s="19" t="s">
        <v>87</v>
      </c>
    </row>
    <row r="272" spans="1:65" s="13" customFormat="1" ht="11.25">
      <c r="B272" s="199"/>
      <c r="C272" s="200"/>
      <c r="D272" s="201" t="s">
        <v>186</v>
      </c>
      <c r="E272" s="202" t="s">
        <v>21</v>
      </c>
      <c r="F272" s="203" t="s">
        <v>1104</v>
      </c>
      <c r="G272" s="200"/>
      <c r="H272" s="202" t="s">
        <v>21</v>
      </c>
      <c r="I272" s="204"/>
      <c r="J272" s="200"/>
      <c r="K272" s="200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186</v>
      </c>
      <c r="AU272" s="209" t="s">
        <v>87</v>
      </c>
      <c r="AV272" s="13" t="s">
        <v>84</v>
      </c>
      <c r="AW272" s="13" t="s">
        <v>38</v>
      </c>
      <c r="AX272" s="13" t="s">
        <v>77</v>
      </c>
      <c r="AY272" s="209" t="s">
        <v>176</v>
      </c>
    </row>
    <row r="273" spans="1:65" s="13" customFormat="1" ht="11.25">
      <c r="B273" s="199"/>
      <c r="C273" s="200"/>
      <c r="D273" s="201" t="s">
        <v>186</v>
      </c>
      <c r="E273" s="202" t="s">
        <v>21</v>
      </c>
      <c r="F273" s="203" t="s">
        <v>437</v>
      </c>
      <c r="G273" s="200"/>
      <c r="H273" s="202" t="s">
        <v>21</v>
      </c>
      <c r="I273" s="204"/>
      <c r="J273" s="200"/>
      <c r="K273" s="200"/>
      <c r="L273" s="205"/>
      <c r="M273" s="206"/>
      <c r="N273" s="207"/>
      <c r="O273" s="207"/>
      <c r="P273" s="207"/>
      <c r="Q273" s="207"/>
      <c r="R273" s="207"/>
      <c r="S273" s="207"/>
      <c r="T273" s="208"/>
      <c r="AT273" s="209" t="s">
        <v>186</v>
      </c>
      <c r="AU273" s="209" t="s">
        <v>87</v>
      </c>
      <c r="AV273" s="13" t="s">
        <v>84</v>
      </c>
      <c r="AW273" s="13" t="s">
        <v>38</v>
      </c>
      <c r="AX273" s="13" t="s">
        <v>77</v>
      </c>
      <c r="AY273" s="209" t="s">
        <v>176</v>
      </c>
    </row>
    <row r="274" spans="1:65" s="14" customFormat="1" ht="11.25">
      <c r="B274" s="210"/>
      <c r="C274" s="211"/>
      <c r="D274" s="201" t="s">
        <v>186</v>
      </c>
      <c r="E274" s="212" t="s">
        <v>21</v>
      </c>
      <c r="F274" s="213" t="s">
        <v>1105</v>
      </c>
      <c r="G274" s="211"/>
      <c r="H274" s="214">
        <v>4.84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186</v>
      </c>
      <c r="AU274" s="220" t="s">
        <v>87</v>
      </c>
      <c r="AV274" s="14" t="s">
        <v>87</v>
      </c>
      <c r="AW274" s="14" t="s">
        <v>38</v>
      </c>
      <c r="AX274" s="14" t="s">
        <v>77</v>
      </c>
      <c r="AY274" s="220" t="s">
        <v>176</v>
      </c>
    </row>
    <row r="275" spans="1:65" s="14" customFormat="1" ht="11.25">
      <c r="B275" s="210"/>
      <c r="C275" s="211"/>
      <c r="D275" s="201" t="s">
        <v>186</v>
      </c>
      <c r="E275" s="212" t="s">
        <v>21</v>
      </c>
      <c r="F275" s="213" t="s">
        <v>1106</v>
      </c>
      <c r="G275" s="211"/>
      <c r="H275" s="214">
        <v>6.5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186</v>
      </c>
      <c r="AU275" s="220" t="s">
        <v>87</v>
      </c>
      <c r="AV275" s="14" t="s">
        <v>87</v>
      </c>
      <c r="AW275" s="14" t="s">
        <v>38</v>
      </c>
      <c r="AX275" s="14" t="s">
        <v>77</v>
      </c>
      <c r="AY275" s="220" t="s">
        <v>176</v>
      </c>
    </row>
    <row r="276" spans="1:65" s="14" customFormat="1" ht="11.25">
      <c r="B276" s="210"/>
      <c r="C276" s="211"/>
      <c r="D276" s="201" t="s">
        <v>186</v>
      </c>
      <c r="E276" s="212" t="s">
        <v>21</v>
      </c>
      <c r="F276" s="213" t="s">
        <v>1107</v>
      </c>
      <c r="G276" s="211"/>
      <c r="H276" s="214">
        <v>5.78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186</v>
      </c>
      <c r="AU276" s="220" t="s">
        <v>87</v>
      </c>
      <c r="AV276" s="14" t="s">
        <v>87</v>
      </c>
      <c r="AW276" s="14" t="s">
        <v>38</v>
      </c>
      <c r="AX276" s="14" t="s">
        <v>77</v>
      </c>
      <c r="AY276" s="220" t="s">
        <v>176</v>
      </c>
    </row>
    <row r="277" spans="1:65" s="16" customFormat="1" ht="11.25">
      <c r="B277" s="235"/>
      <c r="C277" s="236"/>
      <c r="D277" s="201" t="s">
        <v>186</v>
      </c>
      <c r="E277" s="237" t="s">
        <v>1108</v>
      </c>
      <c r="F277" s="238" t="s">
        <v>428</v>
      </c>
      <c r="G277" s="236"/>
      <c r="H277" s="239">
        <v>17.12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AT277" s="245" t="s">
        <v>186</v>
      </c>
      <c r="AU277" s="245" t="s">
        <v>87</v>
      </c>
      <c r="AV277" s="16" t="s">
        <v>195</v>
      </c>
      <c r="AW277" s="16" t="s">
        <v>38</v>
      </c>
      <c r="AX277" s="16" t="s">
        <v>77</v>
      </c>
      <c r="AY277" s="245" t="s">
        <v>176</v>
      </c>
    </row>
    <row r="278" spans="1:65" s="13" customFormat="1" ht="11.25">
      <c r="B278" s="199"/>
      <c r="C278" s="200"/>
      <c r="D278" s="201" t="s">
        <v>186</v>
      </c>
      <c r="E278" s="202" t="s">
        <v>21</v>
      </c>
      <c r="F278" s="203" t="s">
        <v>440</v>
      </c>
      <c r="G278" s="200"/>
      <c r="H278" s="202" t="s">
        <v>21</v>
      </c>
      <c r="I278" s="204"/>
      <c r="J278" s="200"/>
      <c r="K278" s="200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186</v>
      </c>
      <c r="AU278" s="209" t="s">
        <v>87</v>
      </c>
      <c r="AV278" s="13" t="s">
        <v>84</v>
      </c>
      <c r="AW278" s="13" t="s">
        <v>38</v>
      </c>
      <c r="AX278" s="13" t="s">
        <v>77</v>
      </c>
      <c r="AY278" s="209" t="s">
        <v>176</v>
      </c>
    </row>
    <row r="279" spans="1:65" s="14" customFormat="1" ht="11.25">
      <c r="B279" s="210"/>
      <c r="C279" s="211"/>
      <c r="D279" s="201" t="s">
        <v>186</v>
      </c>
      <c r="E279" s="212" t="s">
        <v>21</v>
      </c>
      <c r="F279" s="213" t="s">
        <v>1109</v>
      </c>
      <c r="G279" s="211"/>
      <c r="H279" s="214">
        <v>24.42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186</v>
      </c>
      <c r="AU279" s="220" t="s">
        <v>87</v>
      </c>
      <c r="AV279" s="14" t="s">
        <v>87</v>
      </c>
      <c r="AW279" s="14" t="s">
        <v>38</v>
      </c>
      <c r="AX279" s="14" t="s">
        <v>77</v>
      </c>
      <c r="AY279" s="220" t="s">
        <v>176</v>
      </c>
    </row>
    <row r="280" spans="1:65" s="14" customFormat="1" ht="11.25">
      <c r="B280" s="210"/>
      <c r="C280" s="211"/>
      <c r="D280" s="201" t="s">
        <v>186</v>
      </c>
      <c r="E280" s="212" t="s">
        <v>21</v>
      </c>
      <c r="F280" s="213" t="s">
        <v>1110</v>
      </c>
      <c r="G280" s="211"/>
      <c r="H280" s="214">
        <v>28.6</v>
      </c>
      <c r="I280" s="215"/>
      <c r="J280" s="211"/>
      <c r="K280" s="211"/>
      <c r="L280" s="216"/>
      <c r="M280" s="217"/>
      <c r="N280" s="218"/>
      <c r="O280" s="218"/>
      <c r="P280" s="218"/>
      <c r="Q280" s="218"/>
      <c r="R280" s="218"/>
      <c r="S280" s="218"/>
      <c r="T280" s="219"/>
      <c r="AT280" s="220" t="s">
        <v>186</v>
      </c>
      <c r="AU280" s="220" t="s">
        <v>87</v>
      </c>
      <c r="AV280" s="14" t="s">
        <v>87</v>
      </c>
      <c r="AW280" s="14" t="s">
        <v>38</v>
      </c>
      <c r="AX280" s="14" t="s">
        <v>77</v>
      </c>
      <c r="AY280" s="220" t="s">
        <v>176</v>
      </c>
    </row>
    <row r="281" spans="1:65" s="14" customFormat="1" ht="11.25">
      <c r="B281" s="210"/>
      <c r="C281" s="211"/>
      <c r="D281" s="201" t="s">
        <v>186</v>
      </c>
      <c r="E281" s="212" t="s">
        <v>21</v>
      </c>
      <c r="F281" s="213" t="s">
        <v>1111</v>
      </c>
      <c r="G281" s="211"/>
      <c r="H281" s="214">
        <v>21.93</v>
      </c>
      <c r="I281" s="215"/>
      <c r="J281" s="211"/>
      <c r="K281" s="211"/>
      <c r="L281" s="216"/>
      <c r="M281" s="217"/>
      <c r="N281" s="218"/>
      <c r="O281" s="218"/>
      <c r="P281" s="218"/>
      <c r="Q281" s="218"/>
      <c r="R281" s="218"/>
      <c r="S281" s="218"/>
      <c r="T281" s="219"/>
      <c r="AT281" s="220" t="s">
        <v>186</v>
      </c>
      <c r="AU281" s="220" t="s">
        <v>87</v>
      </c>
      <c r="AV281" s="14" t="s">
        <v>87</v>
      </c>
      <c r="AW281" s="14" t="s">
        <v>38</v>
      </c>
      <c r="AX281" s="14" t="s">
        <v>77</v>
      </c>
      <c r="AY281" s="220" t="s">
        <v>176</v>
      </c>
    </row>
    <row r="282" spans="1:65" s="15" customFormat="1" ht="11.25">
      <c r="B282" s="221"/>
      <c r="C282" s="222"/>
      <c r="D282" s="201" t="s">
        <v>186</v>
      </c>
      <c r="E282" s="223" t="s">
        <v>21</v>
      </c>
      <c r="F282" s="224" t="s">
        <v>188</v>
      </c>
      <c r="G282" s="222"/>
      <c r="H282" s="225">
        <v>92.07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186</v>
      </c>
      <c r="AU282" s="231" t="s">
        <v>87</v>
      </c>
      <c r="AV282" s="15" t="s">
        <v>182</v>
      </c>
      <c r="AW282" s="15" t="s">
        <v>38</v>
      </c>
      <c r="AX282" s="15" t="s">
        <v>84</v>
      </c>
      <c r="AY282" s="231" t="s">
        <v>176</v>
      </c>
    </row>
    <row r="283" spans="1:65" s="2" customFormat="1" ht="24.2" customHeight="1">
      <c r="A283" s="36"/>
      <c r="B283" s="37"/>
      <c r="C283" s="181" t="s">
        <v>549</v>
      </c>
      <c r="D283" s="181" t="s">
        <v>178</v>
      </c>
      <c r="E283" s="182" t="s">
        <v>1112</v>
      </c>
      <c r="F283" s="183" t="s">
        <v>1113</v>
      </c>
      <c r="G283" s="184" t="s">
        <v>131</v>
      </c>
      <c r="H283" s="185">
        <v>184.5</v>
      </c>
      <c r="I283" s="186"/>
      <c r="J283" s="187">
        <f>ROUND(I283*H283,2)</f>
        <v>0</v>
      </c>
      <c r="K283" s="183" t="s">
        <v>181</v>
      </c>
      <c r="L283" s="41"/>
      <c r="M283" s="188" t="s">
        <v>21</v>
      </c>
      <c r="N283" s="189" t="s">
        <v>48</v>
      </c>
      <c r="O283" s="66"/>
      <c r="P283" s="190">
        <f>O283*H283</f>
        <v>0</v>
      </c>
      <c r="Q283" s="190">
        <v>2.7999999999999998E-4</v>
      </c>
      <c r="R283" s="190">
        <f>Q283*H283</f>
        <v>5.1659999999999998E-2</v>
      </c>
      <c r="S283" s="190">
        <v>0</v>
      </c>
      <c r="T283" s="191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92" t="s">
        <v>182</v>
      </c>
      <c r="AT283" s="192" t="s">
        <v>178</v>
      </c>
      <c r="AU283" s="192" t="s">
        <v>87</v>
      </c>
      <c r="AY283" s="19" t="s">
        <v>176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9" t="s">
        <v>84</v>
      </c>
      <c r="BK283" s="193">
        <f>ROUND(I283*H283,2)</f>
        <v>0</v>
      </c>
      <c r="BL283" s="19" t="s">
        <v>182</v>
      </c>
      <c r="BM283" s="192" t="s">
        <v>1114</v>
      </c>
    </row>
    <row r="284" spans="1:65" s="2" customFormat="1" ht="11.25">
      <c r="A284" s="36"/>
      <c r="B284" s="37"/>
      <c r="C284" s="38"/>
      <c r="D284" s="194" t="s">
        <v>184</v>
      </c>
      <c r="E284" s="38"/>
      <c r="F284" s="195" t="s">
        <v>1115</v>
      </c>
      <c r="G284" s="38"/>
      <c r="H284" s="38"/>
      <c r="I284" s="196"/>
      <c r="J284" s="38"/>
      <c r="K284" s="38"/>
      <c r="L284" s="41"/>
      <c r="M284" s="197"/>
      <c r="N284" s="198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184</v>
      </c>
      <c r="AU284" s="19" t="s">
        <v>87</v>
      </c>
    </row>
    <row r="285" spans="1:65" s="13" customFormat="1" ht="11.25">
      <c r="B285" s="199"/>
      <c r="C285" s="200"/>
      <c r="D285" s="201" t="s">
        <v>186</v>
      </c>
      <c r="E285" s="202" t="s">
        <v>21</v>
      </c>
      <c r="F285" s="203" t="s">
        <v>1086</v>
      </c>
      <c r="G285" s="200"/>
      <c r="H285" s="202" t="s">
        <v>21</v>
      </c>
      <c r="I285" s="204"/>
      <c r="J285" s="200"/>
      <c r="K285" s="200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186</v>
      </c>
      <c r="AU285" s="209" t="s">
        <v>87</v>
      </c>
      <c r="AV285" s="13" t="s">
        <v>84</v>
      </c>
      <c r="AW285" s="13" t="s">
        <v>38</v>
      </c>
      <c r="AX285" s="13" t="s">
        <v>77</v>
      </c>
      <c r="AY285" s="209" t="s">
        <v>176</v>
      </c>
    </row>
    <row r="286" spans="1:65" s="14" customFormat="1" ht="11.25">
      <c r="B286" s="210"/>
      <c r="C286" s="211"/>
      <c r="D286" s="201" t="s">
        <v>186</v>
      </c>
      <c r="E286" s="212" t="s">
        <v>21</v>
      </c>
      <c r="F286" s="213" t="s">
        <v>1116</v>
      </c>
      <c r="G286" s="211"/>
      <c r="H286" s="214">
        <v>61.6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186</v>
      </c>
      <c r="AU286" s="220" t="s">
        <v>87</v>
      </c>
      <c r="AV286" s="14" t="s">
        <v>87</v>
      </c>
      <c r="AW286" s="14" t="s">
        <v>38</v>
      </c>
      <c r="AX286" s="14" t="s">
        <v>77</v>
      </c>
      <c r="AY286" s="220" t="s">
        <v>176</v>
      </c>
    </row>
    <row r="287" spans="1:65" s="14" customFormat="1" ht="11.25">
      <c r="B287" s="210"/>
      <c r="C287" s="211"/>
      <c r="D287" s="201" t="s">
        <v>186</v>
      </c>
      <c r="E287" s="212" t="s">
        <v>21</v>
      </c>
      <c r="F287" s="213" t="s">
        <v>1117</v>
      </c>
      <c r="G287" s="211"/>
      <c r="H287" s="214">
        <v>70.2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186</v>
      </c>
      <c r="AU287" s="220" t="s">
        <v>87</v>
      </c>
      <c r="AV287" s="14" t="s">
        <v>87</v>
      </c>
      <c r="AW287" s="14" t="s">
        <v>38</v>
      </c>
      <c r="AX287" s="14" t="s">
        <v>77</v>
      </c>
      <c r="AY287" s="220" t="s">
        <v>176</v>
      </c>
    </row>
    <row r="288" spans="1:65" s="14" customFormat="1" ht="11.25">
      <c r="B288" s="210"/>
      <c r="C288" s="211"/>
      <c r="D288" s="201" t="s">
        <v>186</v>
      </c>
      <c r="E288" s="212" t="s">
        <v>21</v>
      </c>
      <c r="F288" s="213" t="s">
        <v>1118</v>
      </c>
      <c r="G288" s="211"/>
      <c r="H288" s="214">
        <v>52.7</v>
      </c>
      <c r="I288" s="215"/>
      <c r="J288" s="211"/>
      <c r="K288" s="211"/>
      <c r="L288" s="216"/>
      <c r="M288" s="217"/>
      <c r="N288" s="218"/>
      <c r="O288" s="218"/>
      <c r="P288" s="218"/>
      <c r="Q288" s="218"/>
      <c r="R288" s="218"/>
      <c r="S288" s="218"/>
      <c r="T288" s="219"/>
      <c r="AT288" s="220" t="s">
        <v>186</v>
      </c>
      <c r="AU288" s="220" t="s">
        <v>87</v>
      </c>
      <c r="AV288" s="14" t="s">
        <v>87</v>
      </c>
      <c r="AW288" s="14" t="s">
        <v>38</v>
      </c>
      <c r="AX288" s="14" t="s">
        <v>77</v>
      </c>
      <c r="AY288" s="220" t="s">
        <v>176</v>
      </c>
    </row>
    <row r="289" spans="1:65" s="15" customFormat="1" ht="11.25">
      <c r="B289" s="221"/>
      <c r="C289" s="222"/>
      <c r="D289" s="201" t="s">
        <v>186</v>
      </c>
      <c r="E289" s="223" t="s">
        <v>21</v>
      </c>
      <c r="F289" s="224" t="s">
        <v>188</v>
      </c>
      <c r="G289" s="222"/>
      <c r="H289" s="225">
        <v>184.5</v>
      </c>
      <c r="I289" s="226"/>
      <c r="J289" s="222"/>
      <c r="K289" s="222"/>
      <c r="L289" s="227"/>
      <c r="M289" s="228"/>
      <c r="N289" s="229"/>
      <c r="O289" s="229"/>
      <c r="P289" s="229"/>
      <c r="Q289" s="229"/>
      <c r="R289" s="229"/>
      <c r="S289" s="229"/>
      <c r="T289" s="230"/>
      <c r="AT289" s="231" t="s">
        <v>186</v>
      </c>
      <c r="AU289" s="231" t="s">
        <v>87</v>
      </c>
      <c r="AV289" s="15" t="s">
        <v>182</v>
      </c>
      <c r="AW289" s="15" t="s">
        <v>38</v>
      </c>
      <c r="AX289" s="15" t="s">
        <v>84</v>
      </c>
      <c r="AY289" s="231" t="s">
        <v>176</v>
      </c>
    </row>
    <row r="290" spans="1:65" s="2" customFormat="1" ht="16.5" customHeight="1">
      <c r="A290" s="36"/>
      <c r="B290" s="37"/>
      <c r="C290" s="246" t="s">
        <v>563</v>
      </c>
      <c r="D290" s="246" t="s">
        <v>492</v>
      </c>
      <c r="E290" s="247" t="s">
        <v>1119</v>
      </c>
      <c r="F290" s="248" t="s">
        <v>1120</v>
      </c>
      <c r="G290" s="249" t="s">
        <v>131</v>
      </c>
      <c r="H290" s="250">
        <v>221.4</v>
      </c>
      <c r="I290" s="251"/>
      <c r="J290" s="252">
        <f>ROUND(I290*H290,2)</f>
        <v>0</v>
      </c>
      <c r="K290" s="248" t="s">
        <v>181</v>
      </c>
      <c r="L290" s="253"/>
      <c r="M290" s="254" t="s">
        <v>21</v>
      </c>
      <c r="N290" s="255" t="s">
        <v>48</v>
      </c>
      <c r="O290" s="66"/>
      <c r="P290" s="190">
        <f>O290*H290</f>
        <v>0</v>
      </c>
      <c r="Q290" s="190">
        <v>5.0000000000000001E-4</v>
      </c>
      <c r="R290" s="190">
        <f>Q290*H290</f>
        <v>0.11070000000000001</v>
      </c>
      <c r="S290" s="190">
        <v>0</v>
      </c>
      <c r="T290" s="191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92" t="s">
        <v>221</v>
      </c>
      <c r="AT290" s="192" t="s">
        <v>492</v>
      </c>
      <c r="AU290" s="192" t="s">
        <v>87</v>
      </c>
      <c r="AY290" s="19" t="s">
        <v>176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19" t="s">
        <v>84</v>
      </c>
      <c r="BK290" s="193">
        <f>ROUND(I290*H290,2)</f>
        <v>0</v>
      </c>
      <c r="BL290" s="19" t="s">
        <v>182</v>
      </c>
      <c r="BM290" s="192" t="s">
        <v>1121</v>
      </c>
    </row>
    <row r="291" spans="1:65" s="2" customFormat="1" ht="11.25">
      <c r="A291" s="36"/>
      <c r="B291" s="37"/>
      <c r="C291" s="38"/>
      <c r="D291" s="194" t="s">
        <v>184</v>
      </c>
      <c r="E291" s="38"/>
      <c r="F291" s="195" t="s">
        <v>1122</v>
      </c>
      <c r="G291" s="38"/>
      <c r="H291" s="38"/>
      <c r="I291" s="196"/>
      <c r="J291" s="38"/>
      <c r="K291" s="38"/>
      <c r="L291" s="41"/>
      <c r="M291" s="197"/>
      <c r="N291" s="198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9" t="s">
        <v>184</v>
      </c>
      <c r="AU291" s="19" t="s">
        <v>87</v>
      </c>
    </row>
    <row r="292" spans="1:65" s="14" customFormat="1" ht="11.25">
      <c r="B292" s="210"/>
      <c r="C292" s="211"/>
      <c r="D292" s="201" t="s">
        <v>186</v>
      </c>
      <c r="E292" s="211"/>
      <c r="F292" s="213" t="s">
        <v>1123</v>
      </c>
      <c r="G292" s="211"/>
      <c r="H292" s="214">
        <v>221.4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186</v>
      </c>
      <c r="AU292" s="220" t="s">
        <v>87</v>
      </c>
      <c r="AV292" s="14" t="s">
        <v>87</v>
      </c>
      <c r="AW292" s="14" t="s">
        <v>4</v>
      </c>
      <c r="AX292" s="14" t="s">
        <v>84</v>
      </c>
      <c r="AY292" s="220" t="s">
        <v>176</v>
      </c>
    </row>
    <row r="293" spans="1:65" s="2" customFormat="1" ht="24.2" customHeight="1">
      <c r="A293" s="36"/>
      <c r="B293" s="37"/>
      <c r="C293" s="181" t="s">
        <v>792</v>
      </c>
      <c r="D293" s="181" t="s">
        <v>178</v>
      </c>
      <c r="E293" s="182" t="s">
        <v>531</v>
      </c>
      <c r="F293" s="183" t="s">
        <v>532</v>
      </c>
      <c r="G293" s="184" t="s">
        <v>298</v>
      </c>
      <c r="H293" s="185">
        <v>220.22</v>
      </c>
      <c r="I293" s="186"/>
      <c r="J293" s="187">
        <f>ROUND(I293*H293,2)</f>
        <v>0</v>
      </c>
      <c r="K293" s="183" t="s">
        <v>181</v>
      </c>
      <c r="L293" s="41"/>
      <c r="M293" s="188" t="s">
        <v>21</v>
      </c>
      <c r="N293" s="189" t="s">
        <v>48</v>
      </c>
      <c r="O293" s="66"/>
      <c r="P293" s="190">
        <f>O293*H293</f>
        <v>0</v>
      </c>
      <c r="Q293" s="190">
        <v>2.4340799999999998</v>
      </c>
      <c r="R293" s="190">
        <f>Q293*H293</f>
        <v>536.03309759999991</v>
      </c>
      <c r="S293" s="190">
        <v>0</v>
      </c>
      <c r="T293" s="191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2" t="s">
        <v>182</v>
      </c>
      <c r="AT293" s="192" t="s">
        <v>178</v>
      </c>
      <c r="AU293" s="192" t="s">
        <v>87</v>
      </c>
      <c r="AY293" s="19" t="s">
        <v>176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19" t="s">
        <v>84</v>
      </c>
      <c r="BK293" s="193">
        <f>ROUND(I293*H293,2)</f>
        <v>0</v>
      </c>
      <c r="BL293" s="19" t="s">
        <v>182</v>
      </c>
      <c r="BM293" s="192" t="s">
        <v>1124</v>
      </c>
    </row>
    <row r="294" spans="1:65" s="2" customFormat="1" ht="11.25">
      <c r="A294" s="36"/>
      <c r="B294" s="37"/>
      <c r="C294" s="38"/>
      <c r="D294" s="194" t="s">
        <v>184</v>
      </c>
      <c r="E294" s="38"/>
      <c r="F294" s="195" t="s">
        <v>534</v>
      </c>
      <c r="G294" s="38"/>
      <c r="H294" s="38"/>
      <c r="I294" s="196"/>
      <c r="J294" s="38"/>
      <c r="K294" s="38"/>
      <c r="L294" s="41"/>
      <c r="M294" s="197"/>
      <c r="N294" s="198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184</v>
      </c>
      <c r="AU294" s="19" t="s">
        <v>87</v>
      </c>
    </row>
    <row r="295" spans="1:65" s="13" customFormat="1" ht="11.25">
      <c r="B295" s="199"/>
      <c r="C295" s="200"/>
      <c r="D295" s="201" t="s">
        <v>186</v>
      </c>
      <c r="E295" s="202" t="s">
        <v>21</v>
      </c>
      <c r="F295" s="203" t="s">
        <v>535</v>
      </c>
      <c r="G295" s="200"/>
      <c r="H295" s="202" t="s">
        <v>21</v>
      </c>
      <c r="I295" s="204"/>
      <c r="J295" s="200"/>
      <c r="K295" s="200"/>
      <c r="L295" s="205"/>
      <c r="M295" s="206"/>
      <c r="N295" s="207"/>
      <c r="O295" s="207"/>
      <c r="P295" s="207"/>
      <c r="Q295" s="207"/>
      <c r="R295" s="207"/>
      <c r="S295" s="207"/>
      <c r="T295" s="208"/>
      <c r="AT295" s="209" t="s">
        <v>186</v>
      </c>
      <c r="AU295" s="209" t="s">
        <v>87</v>
      </c>
      <c r="AV295" s="13" t="s">
        <v>84</v>
      </c>
      <c r="AW295" s="13" t="s">
        <v>38</v>
      </c>
      <c r="AX295" s="13" t="s">
        <v>77</v>
      </c>
      <c r="AY295" s="209" t="s">
        <v>176</v>
      </c>
    </row>
    <row r="296" spans="1:65" s="13" customFormat="1" ht="11.25">
      <c r="B296" s="199"/>
      <c r="C296" s="200"/>
      <c r="D296" s="201" t="s">
        <v>186</v>
      </c>
      <c r="E296" s="202" t="s">
        <v>21</v>
      </c>
      <c r="F296" s="203" t="s">
        <v>437</v>
      </c>
      <c r="G296" s="200"/>
      <c r="H296" s="202" t="s">
        <v>21</v>
      </c>
      <c r="I296" s="204"/>
      <c r="J296" s="200"/>
      <c r="K296" s="200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186</v>
      </c>
      <c r="AU296" s="209" t="s">
        <v>87</v>
      </c>
      <c r="AV296" s="13" t="s">
        <v>84</v>
      </c>
      <c r="AW296" s="13" t="s">
        <v>38</v>
      </c>
      <c r="AX296" s="13" t="s">
        <v>77</v>
      </c>
      <c r="AY296" s="209" t="s">
        <v>176</v>
      </c>
    </row>
    <row r="297" spans="1:65" s="14" customFormat="1" ht="11.25">
      <c r="B297" s="210"/>
      <c r="C297" s="211"/>
      <c r="D297" s="201" t="s">
        <v>186</v>
      </c>
      <c r="E297" s="212" t="s">
        <v>21</v>
      </c>
      <c r="F297" s="213" t="s">
        <v>1125</v>
      </c>
      <c r="G297" s="211"/>
      <c r="H297" s="214">
        <v>38.28</v>
      </c>
      <c r="I297" s="215"/>
      <c r="J297" s="211"/>
      <c r="K297" s="211"/>
      <c r="L297" s="216"/>
      <c r="M297" s="217"/>
      <c r="N297" s="218"/>
      <c r="O297" s="218"/>
      <c r="P297" s="218"/>
      <c r="Q297" s="218"/>
      <c r="R297" s="218"/>
      <c r="S297" s="218"/>
      <c r="T297" s="219"/>
      <c r="AT297" s="220" t="s">
        <v>186</v>
      </c>
      <c r="AU297" s="220" t="s">
        <v>87</v>
      </c>
      <c r="AV297" s="14" t="s">
        <v>87</v>
      </c>
      <c r="AW297" s="14" t="s">
        <v>38</v>
      </c>
      <c r="AX297" s="14" t="s">
        <v>77</v>
      </c>
      <c r="AY297" s="220" t="s">
        <v>176</v>
      </c>
    </row>
    <row r="298" spans="1:65" s="14" customFormat="1" ht="11.25">
      <c r="B298" s="210"/>
      <c r="C298" s="211"/>
      <c r="D298" s="201" t="s">
        <v>186</v>
      </c>
      <c r="E298" s="212" t="s">
        <v>21</v>
      </c>
      <c r="F298" s="213" t="s">
        <v>1126</v>
      </c>
      <c r="G298" s="211"/>
      <c r="H298" s="214">
        <v>72.540000000000006</v>
      </c>
      <c r="I298" s="215"/>
      <c r="J298" s="211"/>
      <c r="K298" s="211"/>
      <c r="L298" s="216"/>
      <c r="M298" s="217"/>
      <c r="N298" s="218"/>
      <c r="O298" s="218"/>
      <c r="P298" s="218"/>
      <c r="Q298" s="218"/>
      <c r="R298" s="218"/>
      <c r="S298" s="218"/>
      <c r="T298" s="219"/>
      <c r="AT298" s="220" t="s">
        <v>186</v>
      </c>
      <c r="AU298" s="220" t="s">
        <v>87</v>
      </c>
      <c r="AV298" s="14" t="s">
        <v>87</v>
      </c>
      <c r="AW298" s="14" t="s">
        <v>38</v>
      </c>
      <c r="AX298" s="14" t="s">
        <v>77</v>
      </c>
      <c r="AY298" s="220" t="s">
        <v>176</v>
      </c>
    </row>
    <row r="299" spans="1:65" s="14" customFormat="1" ht="11.25">
      <c r="B299" s="210"/>
      <c r="C299" s="211"/>
      <c r="D299" s="201" t="s">
        <v>186</v>
      </c>
      <c r="E299" s="212" t="s">
        <v>21</v>
      </c>
      <c r="F299" s="213" t="s">
        <v>1127</v>
      </c>
      <c r="G299" s="211"/>
      <c r="H299" s="214">
        <v>44.2</v>
      </c>
      <c r="I299" s="215"/>
      <c r="J299" s="211"/>
      <c r="K299" s="211"/>
      <c r="L299" s="216"/>
      <c r="M299" s="217"/>
      <c r="N299" s="218"/>
      <c r="O299" s="218"/>
      <c r="P299" s="218"/>
      <c r="Q299" s="218"/>
      <c r="R299" s="218"/>
      <c r="S299" s="218"/>
      <c r="T299" s="219"/>
      <c r="AT299" s="220" t="s">
        <v>186</v>
      </c>
      <c r="AU299" s="220" t="s">
        <v>87</v>
      </c>
      <c r="AV299" s="14" t="s">
        <v>87</v>
      </c>
      <c r="AW299" s="14" t="s">
        <v>38</v>
      </c>
      <c r="AX299" s="14" t="s">
        <v>77</v>
      </c>
      <c r="AY299" s="220" t="s">
        <v>176</v>
      </c>
    </row>
    <row r="300" spans="1:65" s="16" customFormat="1" ht="11.25">
      <c r="B300" s="235"/>
      <c r="C300" s="236"/>
      <c r="D300" s="201" t="s">
        <v>186</v>
      </c>
      <c r="E300" s="237" t="s">
        <v>538</v>
      </c>
      <c r="F300" s="238" t="s">
        <v>428</v>
      </c>
      <c r="G300" s="236"/>
      <c r="H300" s="239">
        <v>155.02000000000001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AT300" s="245" t="s">
        <v>186</v>
      </c>
      <c r="AU300" s="245" t="s">
        <v>87</v>
      </c>
      <c r="AV300" s="16" t="s">
        <v>195</v>
      </c>
      <c r="AW300" s="16" t="s">
        <v>38</v>
      </c>
      <c r="AX300" s="16" t="s">
        <v>77</v>
      </c>
      <c r="AY300" s="245" t="s">
        <v>176</v>
      </c>
    </row>
    <row r="301" spans="1:65" s="13" customFormat="1" ht="11.25">
      <c r="B301" s="199"/>
      <c r="C301" s="200"/>
      <c r="D301" s="201" t="s">
        <v>186</v>
      </c>
      <c r="E301" s="202" t="s">
        <v>21</v>
      </c>
      <c r="F301" s="203" t="s">
        <v>440</v>
      </c>
      <c r="G301" s="200"/>
      <c r="H301" s="202" t="s">
        <v>21</v>
      </c>
      <c r="I301" s="204"/>
      <c r="J301" s="200"/>
      <c r="K301" s="200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186</v>
      </c>
      <c r="AU301" s="209" t="s">
        <v>87</v>
      </c>
      <c r="AV301" s="13" t="s">
        <v>84</v>
      </c>
      <c r="AW301" s="13" t="s">
        <v>38</v>
      </c>
      <c r="AX301" s="13" t="s">
        <v>77</v>
      </c>
      <c r="AY301" s="209" t="s">
        <v>176</v>
      </c>
    </row>
    <row r="302" spans="1:65" s="14" customFormat="1" ht="11.25">
      <c r="B302" s="210"/>
      <c r="C302" s="211"/>
      <c r="D302" s="201" t="s">
        <v>186</v>
      </c>
      <c r="E302" s="212" t="s">
        <v>21</v>
      </c>
      <c r="F302" s="213" t="s">
        <v>1128</v>
      </c>
      <c r="G302" s="211"/>
      <c r="H302" s="214">
        <v>9.4600000000000009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186</v>
      </c>
      <c r="AU302" s="220" t="s">
        <v>87</v>
      </c>
      <c r="AV302" s="14" t="s">
        <v>87</v>
      </c>
      <c r="AW302" s="14" t="s">
        <v>38</v>
      </c>
      <c r="AX302" s="14" t="s">
        <v>77</v>
      </c>
      <c r="AY302" s="220" t="s">
        <v>176</v>
      </c>
    </row>
    <row r="303" spans="1:65" s="14" customFormat="1" ht="11.25">
      <c r="B303" s="210"/>
      <c r="C303" s="211"/>
      <c r="D303" s="201" t="s">
        <v>186</v>
      </c>
      <c r="E303" s="212" t="s">
        <v>21</v>
      </c>
      <c r="F303" s="213" t="s">
        <v>1129</v>
      </c>
      <c r="G303" s="211"/>
      <c r="H303" s="214">
        <v>34.32</v>
      </c>
      <c r="I303" s="215"/>
      <c r="J303" s="211"/>
      <c r="K303" s="211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186</v>
      </c>
      <c r="AU303" s="220" t="s">
        <v>87</v>
      </c>
      <c r="AV303" s="14" t="s">
        <v>87</v>
      </c>
      <c r="AW303" s="14" t="s">
        <v>38</v>
      </c>
      <c r="AX303" s="14" t="s">
        <v>77</v>
      </c>
      <c r="AY303" s="220" t="s">
        <v>176</v>
      </c>
    </row>
    <row r="304" spans="1:65" s="14" customFormat="1" ht="11.25">
      <c r="B304" s="210"/>
      <c r="C304" s="211"/>
      <c r="D304" s="201" t="s">
        <v>186</v>
      </c>
      <c r="E304" s="212" t="s">
        <v>21</v>
      </c>
      <c r="F304" s="213" t="s">
        <v>1130</v>
      </c>
      <c r="G304" s="211"/>
      <c r="H304" s="214">
        <v>21.42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186</v>
      </c>
      <c r="AU304" s="220" t="s">
        <v>87</v>
      </c>
      <c r="AV304" s="14" t="s">
        <v>87</v>
      </c>
      <c r="AW304" s="14" t="s">
        <v>38</v>
      </c>
      <c r="AX304" s="14" t="s">
        <v>77</v>
      </c>
      <c r="AY304" s="220" t="s">
        <v>176</v>
      </c>
    </row>
    <row r="305" spans="1:65" s="15" customFormat="1" ht="11.25">
      <c r="B305" s="221"/>
      <c r="C305" s="222"/>
      <c r="D305" s="201" t="s">
        <v>186</v>
      </c>
      <c r="E305" s="223" t="s">
        <v>21</v>
      </c>
      <c r="F305" s="224" t="s">
        <v>188</v>
      </c>
      <c r="G305" s="222"/>
      <c r="H305" s="225">
        <v>220.22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186</v>
      </c>
      <c r="AU305" s="231" t="s">
        <v>87</v>
      </c>
      <c r="AV305" s="15" t="s">
        <v>182</v>
      </c>
      <c r="AW305" s="15" t="s">
        <v>38</v>
      </c>
      <c r="AX305" s="15" t="s">
        <v>84</v>
      </c>
      <c r="AY305" s="231" t="s">
        <v>176</v>
      </c>
    </row>
    <row r="306" spans="1:65" s="2" customFormat="1" ht="24.2" customHeight="1">
      <c r="A306" s="36"/>
      <c r="B306" s="37"/>
      <c r="C306" s="181" t="s">
        <v>799</v>
      </c>
      <c r="D306" s="181" t="s">
        <v>178</v>
      </c>
      <c r="E306" s="182" t="s">
        <v>542</v>
      </c>
      <c r="F306" s="183" t="s">
        <v>543</v>
      </c>
      <c r="G306" s="184" t="s">
        <v>131</v>
      </c>
      <c r="H306" s="185">
        <v>636.4</v>
      </c>
      <c r="I306" s="186"/>
      <c r="J306" s="187">
        <f>ROUND(I306*H306,2)</f>
        <v>0</v>
      </c>
      <c r="K306" s="183" t="s">
        <v>181</v>
      </c>
      <c r="L306" s="41"/>
      <c r="M306" s="188" t="s">
        <v>21</v>
      </c>
      <c r="N306" s="189" t="s">
        <v>48</v>
      </c>
      <c r="O306" s="66"/>
      <c r="P306" s="190">
        <f>O306*H306</f>
        <v>0</v>
      </c>
      <c r="Q306" s="190">
        <v>0</v>
      </c>
      <c r="R306" s="190">
        <f>Q306*H306</f>
        <v>0</v>
      </c>
      <c r="S306" s="190">
        <v>0</v>
      </c>
      <c r="T306" s="191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92" t="s">
        <v>182</v>
      </c>
      <c r="AT306" s="192" t="s">
        <v>178</v>
      </c>
      <c r="AU306" s="192" t="s">
        <v>87</v>
      </c>
      <c r="AY306" s="19" t="s">
        <v>176</v>
      </c>
      <c r="BE306" s="193">
        <f>IF(N306="základní",J306,0)</f>
        <v>0</v>
      </c>
      <c r="BF306" s="193">
        <f>IF(N306="snížená",J306,0)</f>
        <v>0</v>
      </c>
      <c r="BG306" s="193">
        <f>IF(N306="zákl. přenesená",J306,0)</f>
        <v>0</v>
      </c>
      <c r="BH306" s="193">
        <f>IF(N306="sníž. přenesená",J306,0)</f>
        <v>0</v>
      </c>
      <c r="BI306" s="193">
        <f>IF(N306="nulová",J306,0)</f>
        <v>0</v>
      </c>
      <c r="BJ306" s="19" t="s">
        <v>84</v>
      </c>
      <c r="BK306" s="193">
        <f>ROUND(I306*H306,2)</f>
        <v>0</v>
      </c>
      <c r="BL306" s="19" t="s">
        <v>182</v>
      </c>
      <c r="BM306" s="192" t="s">
        <v>1131</v>
      </c>
    </row>
    <row r="307" spans="1:65" s="2" customFormat="1" ht="11.25">
      <c r="A307" s="36"/>
      <c r="B307" s="37"/>
      <c r="C307" s="38"/>
      <c r="D307" s="194" t="s">
        <v>184</v>
      </c>
      <c r="E307" s="38"/>
      <c r="F307" s="195" t="s">
        <v>545</v>
      </c>
      <c r="G307" s="38"/>
      <c r="H307" s="38"/>
      <c r="I307" s="196"/>
      <c r="J307" s="38"/>
      <c r="K307" s="38"/>
      <c r="L307" s="41"/>
      <c r="M307" s="197"/>
      <c r="N307" s="198"/>
      <c r="O307" s="66"/>
      <c r="P307" s="66"/>
      <c r="Q307" s="66"/>
      <c r="R307" s="66"/>
      <c r="S307" s="66"/>
      <c r="T307" s="67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9" t="s">
        <v>184</v>
      </c>
      <c r="AU307" s="19" t="s">
        <v>87</v>
      </c>
    </row>
    <row r="308" spans="1:65" s="13" customFormat="1" ht="11.25">
      <c r="B308" s="199"/>
      <c r="C308" s="200"/>
      <c r="D308" s="201" t="s">
        <v>186</v>
      </c>
      <c r="E308" s="202" t="s">
        <v>21</v>
      </c>
      <c r="F308" s="203" t="s">
        <v>535</v>
      </c>
      <c r="G308" s="200"/>
      <c r="H308" s="202" t="s">
        <v>21</v>
      </c>
      <c r="I308" s="204"/>
      <c r="J308" s="200"/>
      <c r="K308" s="200"/>
      <c r="L308" s="205"/>
      <c r="M308" s="206"/>
      <c r="N308" s="207"/>
      <c r="O308" s="207"/>
      <c r="P308" s="207"/>
      <c r="Q308" s="207"/>
      <c r="R308" s="207"/>
      <c r="S308" s="207"/>
      <c r="T308" s="208"/>
      <c r="AT308" s="209" t="s">
        <v>186</v>
      </c>
      <c r="AU308" s="209" t="s">
        <v>87</v>
      </c>
      <c r="AV308" s="13" t="s">
        <v>84</v>
      </c>
      <c r="AW308" s="13" t="s">
        <v>38</v>
      </c>
      <c r="AX308" s="13" t="s">
        <v>77</v>
      </c>
      <c r="AY308" s="209" t="s">
        <v>176</v>
      </c>
    </row>
    <row r="309" spans="1:65" s="14" customFormat="1" ht="11.25">
      <c r="B309" s="210"/>
      <c r="C309" s="211"/>
      <c r="D309" s="201" t="s">
        <v>186</v>
      </c>
      <c r="E309" s="212" t="s">
        <v>21</v>
      </c>
      <c r="F309" s="213" t="s">
        <v>1132</v>
      </c>
      <c r="G309" s="211"/>
      <c r="H309" s="214">
        <v>125.4</v>
      </c>
      <c r="I309" s="215"/>
      <c r="J309" s="211"/>
      <c r="K309" s="211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186</v>
      </c>
      <c r="AU309" s="220" t="s">
        <v>87</v>
      </c>
      <c r="AV309" s="14" t="s">
        <v>87</v>
      </c>
      <c r="AW309" s="14" t="s">
        <v>38</v>
      </c>
      <c r="AX309" s="14" t="s">
        <v>77</v>
      </c>
      <c r="AY309" s="220" t="s">
        <v>176</v>
      </c>
    </row>
    <row r="310" spans="1:65" s="14" customFormat="1" ht="11.25">
      <c r="B310" s="210"/>
      <c r="C310" s="211"/>
      <c r="D310" s="201" t="s">
        <v>186</v>
      </c>
      <c r="E310" s="212" t="s">
        <v>21</v>
      </c>
      <c r="F310" s="213" t="s">
        <v>1133</v>
      </c>
      <c r="G310" s="211"/>
      <c r="H310" s="214">
        <v>317.2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186</v>
      </c>
      <c r="AU310" s="220" t="s">
        <v>87</v>
      </c>
      <c r="AV310" s="14" t="s">
        <v>87</v>
      </c>
      <c r="AW310" s="14" t="s">
        <v>38</v>
      </c>
      <c r="AX310" s="14" t="s">
        <v>77</v>
      </c>
      <c r="AY310" s="220" t="s">
        <v>176</v>
      </c>
    </row>
    <row r="311" spans="1:65" s="14" customFormat="1" ht="11.25">
      <c r="B311" s="210"/>
      <c r="C311" s="211"/>
      <c r="D311" s="201" t="s">
        <v>186</v>
      </c>
      <c r="E311" s="212" t="s">
        <v>21</v>
      </c>
      <c r="F311" s="213" t="s">
        <v>1134</v>
      </c>
      <c r="G311" s="211"/>
      <c r="H311" s="214">
        <v>193.8</v>
      </c>
      <c r="I311" s="215"/>
      <c r="J311" s="211"/>
      <c r="K311" s="211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186</v>
      </c>
      <c r="AU311" s="220" t="s">
        <v>87</v>
      </c>
      <c r="AV311" s="14" t="s">
        <v>87</v>
      </c>
      <c r="AW311" s="14" t="s">
        <v>38</v>
      </c>
      <c r="AX311" s="14" t="s">
        <v>77</v>
      </c>
      <c r="AY311" s="220" t="s">
        <v>176</v>
      </c>
    </row>
    <row r="312" spans="1:65" s="15" customFormat="1" ht="11.25">
      <c r="B312" s="221"/>
      <c r="C312" s="222"/>
      <c r="D312" s="201" t="s">
        <v>186</v>
      </c>
      <c r="E312" s="223" t="s">
        <v>21</v>
      </c>
      <c r="F312" s="224" t="s">
        <v>188</v>
      </c>
      <c r="G312" s="222"/>
      <c r="H312" s="225">
        <v>636.4</v>
      </c>
      <c r="I312" s="226"/>
      <c r="J312" s="222"/>
      <c r="K312" s="222"/>
      <c r="L312" s="227"/>
      <c r="M312" s="228"/>
      <c r="N312" s="229"/>
      <c r="O312" s="229"/>
      <c r="P312" s="229"/>
      <c r="Q312" s="229"/>
      <c r="R312" s="229"/>
      <c r="S312" s="229"/>
      <c r="T312" s="230"/>
      <c r="AT312" s="231" t="s">
        <v>186</v>
      </c>
      <c r="AU312" s="231" t="s">
        <v>87</v>
      </c>
      <c r="AV312" s="15" t="s">
        <v>182</v>
      </c>
      <c r="AW312" s="15" t="s">
        <v>38</v>
      </c>
      <c r="AX312" s="15" t="s">
        <v>84</v>
      </c>
      <c r="AY312" s="231" t="s">
        <v>176</v>
      </c>
    </row>
    <row r="313" spans="1:65" s="12" customFormat="1" ht="22.9" customHeight="1">
      <c r="B313" s="165"/>
      <c r="C313" s="166"/>
      <c r="D313" s="167" t="s">
        <v>76</v>
      </c>
      <c r="E313" s="179" t="s">
        <v>149</v>
      </c>
      <c r="F313" s="179" t="s">
        <v>548</v>
      </c>
      <c r="G313" s="166"/>
      <c r="H313" s="166"/>
      <c r="I313" s="169"/>
      <c r="J313" s="180">
        <f>BK313</f>
        <v>0</v>
      </c>
      <c r="K313" s="166"/>
      <c r="L313" s="171"/>
      <c r="M313" s="172"/>
      <c r="N313" s="173"/>
      <c r="O313" s="173"/>
      <c r="P313" s="174">
        <f>SUM(P314:P322)</f>
        <v>0</v>
      </c>
      <c r="Q313" s="173"/>
      <c r="R313" s="174">
        <f>SUM(R314:R322)</f>
        <v>0</v>
      </c>
      <c r="S313" s="173"/>
      <c r="T313" s="175">
        <f>SUM(T314:T322)</f>
        <v>0</v>
      </c>
      <c r="AR313" s="176" t="s">
        <v>84</v>
      </c>
      <c r="AT313" s="177" t="s">
        <v>76</v>
      </c>
      <c r="AU313" s="177" t="s">
        <v>84</v>
      </c>
      <c r="AY313" s="176" t="s">
        <v>176</v>
      </c>
      <c r="BK313" s="178">
        <f>SUM(BK314:BK322)</f>
        <v>0</v>
      </c>
    </row>
    <row r="314" spans="1:65" s="2" customFormat="1" ht="21.75" customHeight="1">
      <c r="A314" s="36"/>
      <c r="B314" s="37"/>
      <c r="C314" s="181" t="s">
        <v>806</v>
      </c>
      <c r="D314" s="181" t="s">
        <v>178</v>
      </c>
      <c r="E314" s="182" t="s">
        <v>550</v>
      </c>
      <c r="F314" s="183" t="s">
        <v>551</v>
      </c>
      <c r="G314" s="184" t="s">
        <v>131</v>
      </c>
      <c r="H314" s="185">
        <v>250.25</v>
      </c>
      <c r="I314" s="186"/>
      <c r="J314" s="187">
        <f>ROUND(I314*H314,2)</f>
        <v>0</v>
      </c>
      <c r="K314" s="183" t="s">
        <v>181</v>
      </c>
      <c r="L314" s="41"/>
      <c r="M314" s="188" t="s">
        <v>21</v>
      </c>
      <c r="N314" s="189" t="s">
        <v>48</v>
      </c>
      <c r="O314" s="66"/>
      <c r="P314" s="190">
        <f>O314*H314</f>
        <v>0</v>
      </c>
      <c r="Q314" s="190">
        <v>0</v>
      </c>
      <c r="R314" s="190">
        <f>Q314*H314</f>
        <v>0</v>
      </c>
      <c r="S314" s="190">
        <v>0</v>
      </c>
      <c r="T314" s="191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92" t="s">
        <v>182</v>
      </c>
      <c r="AT314" s="192" t="s">
        <v>178</v>
      </c>
      <c r="AU314" s="192" t="s">
        <v>87</v>
      </c>
      <c r="AY314" s="19" t="s">
        <v>176</v>
      </c>
      <c r="BE314" s="193">
        <f>IF(N314="základní",J314,0)</f>
        <v>0</v>
      </c>
      <c r="BF314" s="193">
        <f>IF(N314="snížená",J314,0)</f>
        <v>0</v>
      </c>
      <c r="BG314" s="193">
        <f>IF(N314="zákl. přenesená",J314,0)</f>
        <v>0</v>
      </c>
      <c r="BH314" s="193">
        <f>IF(N314="sníž. přenesená",J314,0)</f>
        <v>0</v>
      </c>
      <c r="BI314" s="193">
        <f>IF(N314="nulová",J314,0)</f>
        <v>0</v>
      </c>
      <c r="BJ314" s="19" t="s">
        <v>84</v>
      </c>
      <c r="BK314" s="193">
        <f>ROUND(I314*H314,2)</f>
        <v>0</v>
      </c>
      <c r="BL314" s="19" t="s">
        <v>182</v>
      </c>
      <c r="BM314" s="192" t="s">
        <v>1135</v>
      </c>
    </row>
    <row r="315" spans="1:65" s="2" customFormat="1" ht="11.25">
      <c r="A315" s="36"/>
      <c r="B315" s="37"/>
      <c r="C315" s="38"/>
      <c r="D315" s="194" t="s">
        <v>184</v>
      </c>
      <c r="E315" s="38"/>
      <c r="F315" s="195" t="s">
        <v>553</v>
      </c>
      <c r="G315" s="38"/>
      <c r="H315" s="38"/>
      <c r="I315" s="196"/>
      <c r="J315" s="38"/>
      <c r="K315" s="38"/>
      <c r="L315" s="41"/>
      <c r="M315" s="197"/>
      <c r="N315" s="198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184</v>
      </c>
      <c r="AU315" s="19" t="s">
        <v>87</v>
      </c>
    </row>
    <row r="316" spans="1:65" s="13" customFormat="1" ht="11.25">
      <c r="B316" s="199"/>
      <c r="C316" s="200"/>
      <c r="D316" s="201" t="s">
        <v>186</v>
      </c>
      <c r="E316" s="202" t="s">
        <v>21</v>
      </c>
      <c r="F316" s="203" t="s">
        <v>554</v>
      </c>
      <c r="G316" s="200"/>
      <c r="H316" s="202" t="s">
        <v>21</v>
      </c>
      <c r="I316" s="204"/>
      <c r="J316" s="200"/>
      <c r="K316" s="200"/>
      <c r="L316" s="205"/>
      <c r="M316" s="206"/>
      <c r="N316" s="207"/>
      <c r="O316" s="207"/>
      <c r="P316" s="207"/>
      <c r="Q316" s="207"/>
      <c r="R316" s="207"/>
      <c r="S316" s="207"/>
      <c r="T316" s="208"/>
      <c r="AT316" s="209" t="s">
        <v>186</v>
      </c>
      <c r="AU316" s="209" t="s">
        <v>87</v>
      </c>
      <c r="AV316" s="13" t="s">
        <v>84</v>
      </c>
      <c r="AW316" s="13" t="s">
        <v>38</v>
      </c>
      <c r="AX316" s="13" t="s">
        <v>77</v>
      </c>
      <c r="AY316" s="209" t="s">
        <v>176</v>
      </c>
    </row>
    <row r="317" spans="1:65" s="14" customFormat="1" ht="11.25">
      <c r="B317" s="210"/>
      <c r="C317" s="211"/>
      <c r="D317" s="201" t="s">
        <v>186</v>
      </c>
      <c r="E317" s="212" t="s">
        <v>21</v>
      </c>
      <c r="F317" s="213" t="s">
        <v>1136</v>
      </c>
      <c r="G317" s="211"/>
      <c r="H317" s="214">
        <v>250.25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186</v>
      </c>
      <c r="AU317" s="220" t="s">
        <v>87</v>
      </c>
      <c r="AV317" s="14" t="s">
        <v>87</v>
      </c>
      <c r="AW317" s="14" t="s">
        <v>38</v>
      </c>
      <c r="AX317" s="14" t="s">
        <v>77</v>
      </c>
      <c r="AY317" s="220" t="s">
        <v>176</v>
      </c>
    </row>
    <row r="318" spans="1:65" s="15" customFormat="1" ht="11.25">
      <c r="B318" s="221"/>
      <c r="C318" s="222"/>
      <c r="D318" s="201" t="s">
        <v>186</v>
      </c>
      <c r="E318" s="223" t="s">
        <v>21</v>
      </c>
      <c r="F318" s="224" t="s">
        <v>188</v>
      </c>
      <c r="G318" s="222"/>
      <c r="H318" s="225">
        <v>250.25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AT318" s="231" t="s">
        <v>186</v>
      </c>
      <c r="AU318" s="231" t="s">
        <v>87</v>
      </c>
      <c r="AV318" s="15" t="s">
        <v>182</v>
      </c>
      <c r="AW318" s="15" t="s">
        <v>38</v>
      </c>
      <c r="AX318" s="15" t="s">
        <v>84</v>
      </c>
      <c r="AY318" s="231" t="s">
        <v>176</v>
      </c>
    </row>
    <row r="319" spans="1:65" s="14" customFormat="1" ht="11.25">
      <c r="B319" s="210"/>
      <c r="C319" s="211"/>
      <c r="D319" s="201" t="s">
        <v>186</v>
      </c>
      <c r="E319" s="212" t="s">
        <v>348</v>
      </c>
      <c r="F319" s="213" t="s">
        <v>1137</v>
      </c>
      <c r="G319" s="211"/>
      <c r="H319" s="214">
        <v>91</v>
      </c>
      <c r="I319" s="215"/>
      <c r="J319" s="211"/>
      <c r="K319" s="211"/>
      <c r="L319" s="216"/>
      <c r="M319" s="217"/>
      <c r="N319" s="218"/>
      <c r="O319" s="218"/>
      <c r="P319" s="218"/>
      <c r="Q319" s="218"/>
      <c r="R319" s="218"/>
      <c r="S319" s="218"/>
      <c r="T319" s="219"/>
      <c r="AT319" s="220" t="s">
        <v>186</v>
      </c>
      <c r="AU319" s="220" t="s">
        <v>87</v>
      </c>
      <c r="AV319" s="14" t="s">
        <v>87</v>
      </c>
      <c r="AW319" s="14" t="s">
        <v>38</v>
      </c>
      <c r="AX319" s="14" t="s">
        <v>77</v>
      </c>
      <c r="AY319" s="220" t="s">
        <v>176</v>
      </c>
    </row>
    <row r="320" spans="1:65" s="14" customFormat="1" ht="11.25">
      <c r="B320" s="210"/>
      <c r="C320" s="211"/>
      <c r="D320" s="201" t="s">
        <v>186</v>
      </c>
      <c r="E320" s="212" t="s">
        <v>357</v>
      </c>
      <c r="F320" s="213" t="s">
        <v>557</v>
      </c>
      <c r="G320" s="211"/>
      <c r="H320" s="214">
        <v>2.75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186</v>
      </c>
      <c r="AU320" s="220" t="s">
        <v>87</v>
      </c>
      <c r="AV320" s="14" t="s">
        <v>87</v>
      </c>
      <c r="AW320" s="14" t="s">
        <v>38</v>
      </c>
      <c r="AX320" s="14" t="s">
        <v>77</v>
      </c>
      <c r="AY320" s="220" t="s">
        <v>176</v>
      </c>
    </row>
    <row r="321" spans="1:65" s="14" customFormat="1" ht="11.25">
      <c r="B321" s="210"/>
      <c r="C321" s="211"/>
      <c r="D321" s="201" t="s">
        <v>186</v>
      </c>
      <c r="E321" s="212" t="s">
        <v>363</v>
      </c>
      <c r="F321" s="213" t="s">
        <v>558</v>
      </c>
      <c r="G321" s="211"/>
      <c r="H321" s="214">
        <v>0.28499999999999998</v>
      </c>
      <c r="I321" s="215"/>
      <c r="J321" s="211"/>
      <c r="K321" s="211"/>
      <c r="L321" s="216"/>
      <c r="M321" s="217"/>
      <c r="N321" s="218"/>
      <c r="O321" s="218"/>
      <c r="P321" s="218"/>
      <c r="Q321" s="218"/>
      <c r="R321" s="218"/>
      <c r="S321" s="218"/>
      <c r="T321" s="219"/>
      <c r="AT321" s="220" t="s">
        <v>186</v>
      </c>
      <c r="AU321" s="220" t="s">
        <v>87</v>
      </c>
      <c r="AV321" s="14" t="s">
        <v>87</v>
      </c>
      <c r="AW321" s="14" t="s">
        <v>38</v>
      </c>
      <c r="AX321" s="14" t="s">
        <v>77</v>
      </c>
      <c r="AY321" s="220" t="s">
        <v>176</v>
      </c>
    </row>
    <row r="322" spans="1:65" s="14" customFormat="1" ht="11.25">
      <c r="B322" s="210"/>
      <c r="C322" s="211"/>
      <c r="D322" s="201" t="s">
        <v>186</v>
      </c>
      <c r="E322" s="212" t="s">
        <v>559</v>
      </c>
      <c r="F322" s="213" t="s">
        <v>1138</v>
      </c>
      <c r="G322" s="211"/>
      <c r="H322" s="214">
        <v>71.320999999999998</v>
      </c>
      <c r="I322" s="215"/>
      <c r="J322" s="211"/>
      <c r="K322" s="211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186</v>
      </c>
      <c r="AU322" s="220" t="s">
        <v>87</v>
      </c>
      <c r="AV322" s="14" t="s">
        <v>87</v>
      </c>
      <c r="AW322" s="14" t="s">
        <v>38</v>
      </c>
      <c r="AX322" s="14" t="s">
        <v>77</v>
      </c>
      <c r="AY322" s="220" t="s">
        <v>176</v>
      </c>
    </row>
    <row r="323" spans="1:65" s="12" customFormat="1" ht="22.9" customHeight="1">
      <c r="B323" s="165"/>
      <c r="C323" s="166"/>
      <c r="D323" s="167" t="s">
        <v>76</v>
      </c>
      <c r="E323" s="179" t="s">
        <v>561</v>
      </c>
      <c r="F323" s="179" t="s">
        <v>562</v>
      </c>
      <c r="G323" s="166"/>
      <c r="H323" s="166"/>
      <c r="I323" s="169"/>
      <c r="J323" s="180">
        <f>BK323</f>
        <v>0</v>
      </c>
      <c r="K323" s="166"/>
      <c r="L323" s="171"/>
      <c r="M323" s="172"/>
      <c r="N323" s="173"/>
      <c r="O323" s="173"/>
      <c r="P323" s="174">
        <f>SUM(P324:P325)</f>
        <v>0</v>
      </c>
      <c r="Q323" s="173"/>
      <c r="R323" s="174">
        <f>SUM(R324:R325)</f>
        <v>0</v>
      </c>
      <c r="S323" s="173"/>
      <c r="T323" s="175">
        <f>SUM(T324:T325)</f>
        <v>0</v>
      </c>
      <c r="AR323" s="176" t="s">
        <v>84</v>
      </c>
      <c r="AT323" s="177" t="s">
        <v>76</v>
      </c>
      <c r="AU323" s="177" t="s">
        <v>84</v>
      </c>
      <c r="AY323" s="176" t="s">
        <v>176</v>
      </c>
      <c r="BK323" s="178">
        <f>SUM(BK324:BK325)</f>
        <v>0</v>
      </c>
    </row>
    <row r="324" spans="1:65" s="2" customFormat="1" ht="21.75" customHeight="1">
      <c r="A324" s="36"/>
      <c r="B324" s="37"/>
      <c r="C324" s="181" t="s">
        <v>812</v>
      </c>
      <c r="D324" s="181" t="s">
        <v>178</v>
      </c>
      <c r="E324" s="182" t="s">
        <v>564</v>
      </c>
      <c r="F324" s="183" t="s">
        <v>565</v>
      </c>
      <c r="G324" s="184" t="s">
        <v>566</v>
      </c>
      <c r="H324" s="185">
        <v>1507.2070000000001</v>
      </c>
      <c r="I324" s="186"/>
      <c r="J324" s="187">
        <f>ROUND(I324*H324,2)</f>
        <v>0</v>
      </c>
      <c r="K324" s="183" t="s">
        <v>181</v>
      </c>
      <c r="L324" s="41"/>
      <c r="M324" s="188" t="s">
        <v>21</v>
      </c>
      <c r="N324" s="189" t="s">
        <v>48</v>
      </c>
      <c r="O324" s="66"/>
      <c r="P324" s="190">
        <f>O324*H324</f>
        <v>0</v>
      </c>
      <c r="Q324" s="190">
        <v>0</v>
      </c>
      <c r="R324" s="190">
        <f>Q324*H324</f>
        <v>0</v>
      </c>
      <c r="S324" s="190">
        <v>0</v>
      </c>
      <c r="T324" s="191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2" t="s">
        <v>182</v>
      </c>
      <c r="AT324" s="192" t="s">
        <v>178</v>
      </c>
      <c r="AU324" s="192" t="s">
        <v>87</v>
      </c>
      <c r="AY324" s="19" t="s">
        <v>176</v>
      </c>
      <c r="BE324" s="193">
        <f>IF(N324="základní",J324,0)</f>
        <v>0</v>
      </c>
      <c r="BF324" s="193">
        <f>IF(N324="snížená",J324,0)</f>
        <v>0</v>
      </c>
      <c r="BG324" s="193">
        <f>IF(N324="zákl. přenesená",J324,0)</f>
        <v>0</v>
      </c>
      <c r="BH324" s="193">
        <f>IF(N324="sníž. přenesená",J324,0)</f>
        <v>0</v>
      </c>
      <c r="BI324" s="193">
        <f>IF(N324="nulová",J324,0)</f>
        <v>0</v>
      </c>
      <c r="BJ324" s="19" t="s">
        <v>84</v>
      </c>
      <c r="BK324" s="193">
        <f>ROUND(I324*H324,2)</f>
        <v>0</v>
      </c>
      <c r="BL324" s="19" t="s">
        <v>182</v>
      </c>
      <c r="BM324" s="192" t="s">
        <v>1139</v>
      </c>
    </row>
    <row r="325" spans="1:65" s="2" customFormat="1" ht="11.25">
      <c r="A325" s="36"/>
      <c r="B325" s="37"/>
      <c r="C325" s="38"/>
      <c r="D325" s="194" t="s">
        <v>184</v>
      </c>
      <c r="E325" s="38"/>
      <c r="F325" s="195" t="s">
        <v>568</v>
      </c>
      <c r="G325" s="38"/>
      <c r="H325" s="38"/>
      <c r="I325" s="196"/>
      <c r="J325" s="38"/>
      <c r="K325" s="38"/>
      <c r="L325" s="41"/>
      <c r="M325" s="256"/>
      <c r="N325" s="257"/>
      <c r="O325" s="258"/>
      <c r="P325" s="258"/>
      <c r="Q325" s="258"/>
      <c r="R325" s="258"/>
      <c r="S325" s="258"/>
      <c r="T325" s="259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184</v>
      </c>
      <c r="AU325" s="19" t="s">
        <v>87</v>
      </c>
    </row>
    <row r="326" spans="1:65" s="2" customFormat="1" ht="6.95" customHeight="1">
      <c r="A326" s="36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41"/>
      <c r="M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</row>
  </sheetData>
  <sheetProtection algorithmName="SHA-512" hashValue="pb9X0vFJdsUfqgIeDZ71Z8tRA11CGcjVctX47w5FGDMI28C0nNb+XdbqAloHxvQKjdOVMBGu31KhR6nHEgiLQQ==" saltValue="XN5SXOSS8lZ28Oq7eHZuzSBZLftUNBxOWKhm2EGKJnZMGTtC0LPHEVMHdr3GrOft2HRrLg5gNHJuWcvMR1a4GQ==" spinCount="100000" sheet="1" objects="1" scenarios="1" formatColumns="0" formatRows="0" autoFilter="0"/>
  <autoFilter ref="C91:K325" xr:uid="{00000000-0009-0000-0000-000007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 xr:uid="{00000000-0004-0000-0700-000000000000}"/>
    <hyperlink ref="F106" r:id="rId2" xr:uid="{00000000-0004-0000-0700-000001000000}"/>
    <hyperlink ref="F113" r:id="rId3" xr:uid="{00000000-0004-0000-0700-000002000000}"/>
    <hyperlink ref="F120" r:id="rId4" xr:uid="{00000000-0004-0000-0700-000003000000}"/>
    <hyperlink ref="F125" r:id="rId5" xr:uid="{00000000-0004-0000-0700-000004000000}"/>
    <hyperlink ref="F130" r:id="rId6" xr:uid="{00000000-0004-0000-0700-000005000000}"/>
    <hyperlink ref="F147" r:id="rId7" xr:uid="{00000000-0004-0000-0700-000006000000}"/>
    <hyperlink ref="F163" r:id="rId8" xr:uid="{00000000-0004-0000-0700-000007000000}"/>
    <hyperlink ref="F170" r:id="rId9" xr:uid="{00000000-0004-0000-0700-000008000000}"/>
    <hyperlink ref="F175" r:id="rId10" xr:uid="{00000000-0004-0000-0700-000009000000}"/>
    <hyperlink ref="F180" r:id="rId11" xr:uid="{00000000-0004-0000-0700-00000A000000}"/>
    <hyperlink ref="F187" r:id="rId12" xr:uid="{00000000-0004-0000-0700-00000B000000}"/>
    <hyperlink ref="F195" r:id="rId13" xr:uid="{00000000-0004-0000-0700-00000C000000}"/>
    <hyperlink ref="F200" r:id="rId14" xr:uid="{00000000-0004-0000-0700-00000D000000}"/>
    <hyperlink ref="F205" r:id="rId15" xr:uid="{00000000-0004-0000-0700-00000E000000}"/>
    <hyperlink ref="F211" r:id="rId16" xr:uid="{00000000-0004-0000-0700-00000F000000}"/>
    <hyperlink ref="F216" r:id="rId17" xr:uid="{00000000-0004-0000-0700-000010000000}"/>
    <hyperlink ref="F219" r:id="rId18" xr:uid="{00000000-0004-0000-0700-000011000000}"/>
    <hyperlink ref="F224" r:id="rId19" xr:uid="{00000000-0004-0000-0700-000012000000}"/>
    <hyperlink ref="F227" r:id="rId20" xr:uid="{00000000-0004-0000-0700-000013000000}"/>
    <hyperlink ref="F245" r:id="rId21" xr:uid="{00000000-0004-0000-0700-000014000000}"/>
    <hyperlink ref="F258" r:id="rId22" xr:uid="{00000000-0004-0000-0700-000015000000}"/>
    <hyperlink ref="F271" r:id="rId23" xr:uid="{00000000-0004-0000-0700-000016000000}"/>
    <hyperlink ref="F284" r:id="rId24" xr:uid="{00000000-0004-0000-0700-000017000000}"/>
    <hyperlink ref="F291" r:id="rId25" xr:uid="{00000000-0004-0000-0700-000018000000}"/>
    <hyperlink ref="F294" r:id="rId26" xr:uid="{00000000-0004-0000-0700-000019000000}"/>
    <hyperlink ref="F307" r:id="rId27" xr:uid="{00000000-0004-0000-0700-00001A000000}"/>
    <hyperlink ref="F315" r:id="rId28" xr:uid="{00000000-0004-0000-0700-00001B000000}"/>
    <hyperlink ref="F325" r:id="rId29" xr:uid="{00000000-0004-0000-0700-00001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514"/>
  <sheetViews>
    <sheetView showGridLines="0" workbookViewId="0">
      <selection activeCell="E11" sqref="E11:H1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115</v>
      </c>
      <c r="AZ2" s="110" t="s">
        <v>569</v>
      </c>
      <c r="BA2" s="110" t="s">
        <v>570</v>
      </c>
      <c r="BB2" s="110" t="s">
        <v>131</v>
      </c>
      <c r="BC2" s="110" t="s">
        <v>1140</v>
      </c>
      <c r="BD2" s="110" t="s">
        <v>87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87</v>
      </c>
      <c r="AZ3" s="110" t="s">
        <v>572</v>
      </c>
      <c r="BA3" s="110" t="s">
        <v>573</v>
      </c>
      <c r="BB3" s="110" t="s">
        <v>131</v>
      </c>
      <c r="BC3" s="110" t="s">
        <v>1141</v>
      </c>
      <c r="BD3" s="110" t="s">
        <v>87</v>
      </c>
    </row>
    <row r="4" spans="1:56" s="1" customFormat="1" ht="24.95" customHeight="1">
      <c r="B4" s="22"/>
      <c r="D4" s="113" t="s">
        <v>136</v>
      </c>
      <c r="L4" s="22"/>
      <c r="M4" s="114" t="s">
        <v>10</v>
      </c>
      <c r="AT4" s="19" t="s">
        <v>4</v>
      </c>
      <c r="AZ4" s="110" t="s">
        <v>1142</v>
      </c>
      <c r="BA4" s="110" t="s">
        <v>1143</v>
      </c>
      <c r="BB4" s="110" t="s">
        <v>131</v>
      </c>
      <c r="BC4" s="110" t="s">
        <v>1144</v>
      </c>
      <c r="BD4" s="110" t="s">
        <v>87</v>
      </c>
    </row>
    <row r="5" spans="1:56" s="1" customFormat="1" ht="6.95" customHeight="1">
      <c r="B5" s="22"/>
      <c r="L5" s="22"/>
      <c r="AZ5" s="110" t="s">
        <v>575</v>
      </c>
      <c r="BA5" s="110" t="s">
        <v>576</v>
      </c>
      <c r="BB5" s="110" t="s">
        <v>131</v>
      </c>
      <c r="BC5" s="110" t="s">
        <v>1145</v>
      </c>
      <c r="BD5" s="110" t="s">
        <v>87</v>
      </c>
    </row>
    <row r="6" spans="1:56" s="1" customFormat="1" ht="12" customHeight="1">
      <c r="B6" s="22"/>
      <c r="D6" s="115" t="s">
        <v>16</v>
      </c>
      <c r="L6" s="22"/>
      <c r="AZ6" s="110" t="s">
        <v>583</v>
      </c>
      <c r="BA6" s="110" t="s">
        <v>584</v>
      </c>
      <c r="BB6" s="110" t="s">
        <v>298</v>
      </c>
      <c r="BC6" s="110" t="s">
        <v>1146</v>
      </c>
      <c r="BD6" s="110" t="s">
        <v>87</v>
      </c>
    </row>
    <row r="7" spans="1:56" s="1" customFormat="1" ht="16.5" customHeight="1">
      <c r="B7" s="22"/>
      <c r="E7" s="406" t="str">
        <f>'Rekapitulace stavby'!K6</f>
        <v>Výstavba vodních nádrží MVN3 a MVN4 v k. ú. Bedřichov u Horní Stropnice</v>
      </c>
      <c r="F7" s="407"/>
      <c r="G7" s="407"/>
      <c r="H7" s="407"/>
      <c r="L7" s="22"/>
      <c r="AZ7" s="110" t="s">
        <v>586</v>
      </c>
      <c r="BA7" s="110" t="s">
        <v>587</v>
      </c>
      <c r="BB7" s="110" t="s">
        <v>298</v>
      </c>
      <c r="BC7" s="110" t="s">
        <v>1147</v>
      </c>
      <c r="BD7" s="110" t="s">
        <v>87</v>
      </c>
    </row>
    <row r="8" spans="1:56" s="1" customFormat="1" ht="12" customHeight="1">
      <c r="B8" s="22"/>
      <c r="D8" s="115" t="s">
        <v>150</v>
      </c>
      <c r="L8" s="22"/>
      <c r="AZ8" s="110" t="s">
        <v>1148</v>
      </c>
      <c r="BA8" s="110" t="s">
        <v>1149</v>
      </c>
      <c r="BB8" s="110" t="s">
        <v>298</v>
      </c>
      <c r="BC8" s="110" t="s">
        <v>1150</v>
      </c>
      <c r="BD8" s="110" t="s">
        <v>87</v>
      </c>
    </row>
    <row r="9" spans="1:56" s="2" customFormat="1" ht="16.5" customHeight="1">
      <c r="A9" s="36"/>
      <c r="B9" s="41"/>
      <c r="C9" s="36"/>
      <c r="D9" s="36"/>
      <c r="E9" s="406" t="s">
        <v>945</v>
      </c>
      <c r="F9" s="408"/>
      <c r="G9" s="408"/>
      <c r="H9" s="408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10" t="s">
        <v>589</v>
      </c>
      <c r="BA9" s="110" t="s">
        <v>590</v>
      </c>
      <c r="BB9" s="110" t="s">
        <v>298</v>
      </c>
      <c r="BC9" s="110" t="s">
        <v>1151</v>
      </c>
      <c r="BD9" s="110" t="s">
        <v>87</v>
      </c>
    </row>
    <row r="10" spans="1:56" s="2" customFormat="1" ht="12" customHeight="1">
      <c r="A10" s="36"/>
      <c r="B10" s="41"/>
      <c r="C10" s="36"/>
      <c r="D10" s="115" t="s">
        <v>152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10" t="s">
        <v>1152</v>
      </c>
      <c r="BA10" s="110" t="s">
        <v>1153</v>
      </c>
      <c r="BB10" s="110" t="s">
        <v>298</v>
      </c>
      <c r="BC10" s="110" t="s">
        <v>1154</v>
      </c>
      <c r="BD10" s="110" t="s">
        <v>87</v>
      </c>
    </row>
    <row r="11" spans="1:56" s="2" customFormat="1" ht="16.5" customHeight="1">
      <c r="A11" s="36"/>
      <c r="B11" s="41"/>
      <c r="C11" s="36"/>
      <c r="D11" s="36"/>
      <c r="E11" s="409" t="s">
        <v>1155</v>
      </c>
      <c r="F11" s="408"/>
      <c r="G11" s="408"/>
      <c r="H11" s="408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10" t="s">
        <v>1156</v>
      </c>
      <c r="BA11" s="110" t="s">
        <v>1157</v>
      </c>
      <c r="BB11" s="110" t="s">
        <v>298</v>
      </c>
      <c r="BC11" s="110" t="s">
        <v>1158</v>
      </c>
      <c r="BD11" s="110" t="s">
        <v>87</v>
      </c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10" t="s">
        <v>596</v>
      </c>
      <c r="BA12" s="110" t="s">
        <v>597</v>
      </c>
      <c r="BB12" s="110" t="s">
        <v>294</v>
      </c>
      <c r="BC12" s="110" t="s">
        <v>1159</v>
      </c>
      <c r="BD12" s="110" t="s">
        <v>87</v>
      </c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104</v>
      </c>
      <c r="G13" s="36"/>
      <c r="H13" s="36"/>
      <c r="I13" s="115" t="s">
        <v>20</v>
      </c>
      <c r="J13" s="105" t="s">
        <v>21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10" t="s">
        <v>604</v>
      </c>
      <c r="BA13" s="110" t="s">
        <v>605</v>
      </c>
      <c r="BB13" s="110" t="s">
        <v>606</v>
      </c>
      <c r="BC13" s="110" t="s">
        <v>1160</v>
      </c>
      <c r="BD13" s="110" t="s">
        <v>87</v>
      </c>
    </row>
    <row r="14" spans="1:56" s="2" customFormat="1" ht="12" customHeight="1">
      <c r="A14" s="36"/>
      <c r="B14" s="41"/>
      <c r="C14" s="36"/>
      <c r="D14" s="115" t="s">
        <v>22</v>
      </c>
      <c r="E14" s="36"/>
      <c r="F14" s="105" t="s">
        <v>23</v>
      </c>
      <c r="G14" s="36"/>
      <c r="H14" s="36"/>
      <c r="I14" s="115" t="s">
        <v>24</v>
      </c>
      <c r="J14" s="117" t="str">
        <f>'Rekapitulace stavby'!AN8</f>
        <v>6. 4. 2021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10" t="s">
        <v>599</v>
      </c>
      <c r="BA14" s="110" t="s">
        <v>600</v>
      </c>
      <c r="BB14" s="110" t="s">
        <v>142</v>
      </c>
      <c r="BC14" s="110" t="s">
        <v>1161</v>
      </c>
      <c r="BD14" s="110" t="s">
        <v>87</v>
      </c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10" t="s">
        <v>602</v>
      </c>
      <c r="BA15" s="110" t="s">
        <v>603</v>
      </c>
      <c r="BB15" s="110" t="s">
        <v>142</v>
      </c>
      <c r="BC15" s="110" t="s">
        <v>1161</v>
      </c>
      <c r="BD15" s="110" t="s">
        <v>87</v>
      </c>
    </row>
    <row r="16" spans="1:56" s="2" customFormat="1" ht="12" customHeight="1">
      <c r="A16" s="36"/>
      <c r="B16" s="41"/>
      <c r="C16" s="36"/>
      <c r="D16" s="115" t="s">
        <v>26</v>
      </c>
      <c r="E16" s="36"/>
      <c r="F16" s="36"/>
      <c r="G16" s="36"/>
      <c r="H16" s="36"/>
      <c r="I16" s="115" t="s">
        <v>27</v>
      </c>
      <c r="J16" s="105" t="s">
        <v>28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29</v>
      </c>
      <c r="F17" s="36"/>
      <c r="G17" s="36"/>
      <c r="H17" s="36"/>
      <c r="I17" s="115" t="s">
        <v>30</v>
      </c>
      <c r="J17" s="105" t="s">
        <v>31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32</v>
      </c>
      <c r="E19" s="36"/>
      <c r="F19" s="36"/>
      <c r="G19" s="36"/>
      <c r="H19" s="36"/>
      <c r="I19" s="115" t="s">
        <v>27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15" t="s">
        <v>30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34</v>
      </c>
      <c r="E22" s="36"/>
      <c r="F22" s="36"/>
      <c r="G22" s="36"/>
      <c r="H22" s="36"/>
      <c r="I22" s="115" t="s">
        <v>27</v>
      </c>
      <c r="J22" s="105" t="s">
        <v>35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36</v>
      </c>
      <c r="F23" s="36"/>
      <c r="G23" s="36"/>
      <c r="H23" s="36"/>
      <c r="I23" s="115" t="s">
        <v>30</v>
      </c>
      <c r="J23" s="105" t="s">
        <v>37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39</v>
      </c>
      <c r="E25" s="36"/>
      <c r="F25" s="36"/>
      <c r="G25" s="36"/>
      <c r="H25" s="36"/>
      <c r="I25" s="115" t="s">
        <v>27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30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41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2" t="s">
        <v>21</v>
      </c>
      <c r="F29" s="412"/>
      <c r="G29" s="412"/>
      <c r="H29" s="41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43</v>
      </c>
      <c r="E32" s="36"/>
      <c r="F32" s="36"/>
      <c r="G32" s="36"/>
      <c r="H32" s="36"/>
      <c r="I32" s="36"/>
      <c r="J32" s="123">
        <f>ROUND(J96,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45</v>
      </c>
      <c r="G34" s="36"/>
      <c r="H34" s="36"/>
      <c r="I34" s="124" t="s">
        <v>44</v>
      </c>
      <c r="J34" s="124" t="s">
        <v>46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47</v>
      </c>
      <c r="E35" s="115" t="s">
        <v>48</v>
      </c>
      <c r="F35" s="126">
        <f>ROUND((SUM(BE96:BE513)),  2)</f>
        <v>0</v>
      </c>
      <c r="G35" s="36"/>
      <c r="H35" s="36"/>
      <c r="I35" s="127">
        <v>0.21</v>
      </c>
      <c r="J35" s="126">
        <f>ROUND(((SUM(BE96:BE513))*I35),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49</v>
      </c>
      <c r="F36" s="126">
        <f>ROUND((SUM(BF96:BF513)),  2)</f>
        <v>0</v>
      </c>
      <c r="G36" s="36"/>
      <c r="H36" s="36"/>
      <c r="I36" s="127">
        <v>0.15</v>
      </c>
      <c r="J36" s="126">
        <f>ROUND(((SUM(BF96:BF513))*I36),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50</v>
      </c>
      <c r="F37" s="126">
        <f>ROUND((SUM(BG96:BG513)),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51</v>
      </c>
      <c r="F38" s="126">
        <f>ROUND((SUM(BH96:BH513)),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52</v>
      </c>
      <c r="F39" s="126">
        <f>ROUND((SUM(BI96:BI513)),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53</v>
      </c>
      <c r="E41" s="130"/>
      <c r="F41" s="130"/>
      <c r="G41" s="131" t="s">
        <v>54</v>
      </c>
      <c r="H41" s="132" t="s">
        <v>55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155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Výstavba vodních nádrží MVN3 a MVN4 v k. ú. Bedřichov u Horní Stropnice</v>
      </c>
      <c r="F50" s="414"/>
      <c r="G50" s="414"/>
      <c r="H50" s="414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945</v>
      </c>
      <c r="F52" s="415"/>
      <c r="G52" s="415"/>
      <c r="H52" s="415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152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7" t="str">
        <f>E11</f>
        <v>SO 20.3 - SDRUŽENÝ OBJEKT</v>
      </c>
      <c r="F54" s="415"/>
      <c r="G54" s="415"/>
      <c r="H54" s="415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ppč. 634, 707</v>
      </c>
      <c r="G56" s="38"/>
      <c r="H56" s="38"/>
      <c r="I56" s="31" t="s">
        <v>24</v>
      </c>
      <c r="J56" s="61" t="str">
        <f>IF(J14="","",J14)</f>
        <v>6. 4. 2021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>SPÚ, KPÚ pro Jihočeský kraj</v>
      </c>
      <c r="G58" s="38"/>
      <c r="H58" s="38"/>
      <c r="I58" s="31" t="s">
        <v>34</v>
      </c>
      <c r="J58" s="34" t="str">
        <f>E23</f>
        <v>VODOPLAN s.r.o.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32</v>
      </c>
      <c r="D59" s="38"/>
      <c r="E59" s="38"/>
      <c r="F59" s="29" t="str">
        <f>IF(E20="","",E20)</f>
        <v>Vyplň údaj</v>
      </c>
      <c r="G59" s="38"/>
      <c r="H59" s="38"/>
      <c r="I59" s="31" t="s">
        <v>39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156</v>
      </c>
      <c r="D61" s="140"/>
      <c r="E61" s="140"/>
      <c r="F61" s="140"/>
      <c r="G61" s="140"/>
      <c r="H61" s="140"/>
      <c r="I61" s="140"/>
      <c r="J61" s="141" t="s">
        <v>157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75</v>
      </c>
      <c r="D63" s="38"/>
      <c r="E63" s="38"/>
      <c r="F63" s="38"/>
      <c r="G63" s="38"/>
      <c r="H63" s="38"/>
      <c r="I63" s="38"/>
      <c r="J63" s="79">
        <f>J96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158</v>
      </c>
    </row>
    <row r="64" spans="1:47" s="9" customFormat="1" ht="24.95" customHeight="1">
      <c r="B64" s="143"/>
      <c r="C64" s="144"/>
      <c r="D64" s="145" t="s">
        <v>159</v>
      </c>
      <c r="E64" s="146"/>
      <c r="F64" s="146"/>
      <c r="G64" s="146"/>
      <c r="H64" s="146"/>
      <c r="I64" s="146"/>
      <c r="J64" s="147">
        <f>J97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160</v>
      </c>
      <c r="E65" s="151"/>
      <c r="F65" s="151"/>
      <c r="G65" s="151"/>
      <c r="H65" s="151"/>
      <c r="I65" s="151"/>
      <c r="J65" s="152">
        <f>J98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609</v>
      </c>
      <c r="E66" s="151"/>
      <c r="F66" s="151"/>
      <c r="G66" s="151"/>
      <c r="H66" s="151"/>
      <c r="I66" s="151"/>
      <c r="J66" s="152">
        <f>J190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390</v>
      </c>
      <c r="E67" s="151"/>
      <c r="F67" s="151"/>
      <c r="G67" s="151"/>
      <c r="H67" s="151"/>
      <c r="I67" s="151"/>
      <c r="J67" s="152">
        <f>J288</f>
        <v>0</v>
      </c>
      <c r="K67" s="99"/>
      <c r="L67" s="153"/>
    </row>
    <row r="68" spans="1:31" s="10" customFormat="1" ht="19.899999999999999" customHeight="1">
      <c r="B68" s="149"/>
      <c r="C68" s="99"/>
      <c r="D68" s="150" t="s">
        <v>610</v>
      </c>
      <c r="E68" s="151"/>
      <c r="F68" s="151"/>
      <c r="G68" s="151"/>
      <c r="H68" s="151"/>
      <c r="I68" s="151"/>
      <c r="J68" s="152">
        <f>J324</f>
        <v>0</v>
      </c>
      <c r="K68" s="99"/>
      <c r="L68" s="153"/>
    </row>
    <row r="69" spans="1:31" s="10" customFormat="1" ht="19.899999999999999" customHeight="1">
      <c r="B69" s="149"/>
      <c r="C69" s="99"/>
      <c r="D69" s="150" t="s">
        <v>611</v>
      </c>
      <c r="E69" s="151"/>
      <c r="F69" s="151"/>
      <c r="G69" s="151"/>
      <c r="H69" s="151"/>
      <c r="I69" s="151"/>
      <c r="J69" s="152">
        <f>J338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612</v>
      </c>
      <c r="E70" s="151"/>
      <c r="F70" s="151"/>
      <c r="G70" s="151"/>
      <c r="H70" s="151"/>
      <c r="I70" s="151"/>
      <c r="J70" s="152">
        <f>J349</f>
        <v>0</v>
      </c>
      <c r="K70" s="99"/>
      <c r="L70" s="153"/>
    </row>
    <row r="71" spans="1:31" s="10" customFormat="1" ht="19.899999999999999" customHeight="1">
      <c r="B71" s="149"/>
      <c r="C71" s="99"/>
      <c r="D71" s="150" t="s">
        <v>392</v>
      </c>
      <c r="E71" s="151"/>
      <c r="F71" s="151"/>
      <c r="G71" s="151"/>
      <c r="H71" s="151"/>
      <c r="I71" s="151"/>
      <c r="J71" s="152">
        <f>J386</f>
        <v>0</v>
      </c>
      <c r="K71" s="99"/>
      <c r="L71" s="153"/>
    </row>
    <row r="72" spans="1:31" s="9" customFormat="1" ht="24.95" customHeight="1">
      <c r="B72" s="143"/>
      <c r="C72" s="144"/>
      <c r="D72" s="145" t="s">
        <v>613</v>
      </c>
      <c r="E72" s="146"/>
      <c r="F72" s="146"/>
      <c r="G72" s="146"/>
      <c r="H72" s="146"/>
      <c r="I72" s="146"/>
      <c r="J72" s="147">
        <f>J389</f>
        <v>0</v>
      </c>
      <c r="K72" s="144"/>
      <c r="L72" s="148"/>
    </row>
    <row r="73" spans="1:31" s="10" customFormat="1" ht="19.899999999999999" customHeight="1">
      <c r="B73" s="149"/>
      <c r="C73" s="99"/>
      <c r="D73" s="150" t="s">
        <v>614</v>
      </c>
      <c r="E73" s="151"/>
      <c r="F73" s="151"/>
      <c r="G73" s="151"/>
      <c r="H73" s="151"/>
      <c r="I73" s="151"/>
      <c r="J73" s="152">
        <f>J390</f>
        <v>0</v>
      </c>
      <c r="K73" s="99"/>
      <c r="L73" s="153"/>
    </row>
    <row r="74" spans="1:31" s="10" customFormat="1" ht="19.899999999999999" customHeight="1">
      <c r="B74" s="149"/>
      <c r="C74" s="99"/>
      <c r="D74" s="150" t="s">
        <v>615</v>
      </c>
      <c r="E74" s="151"/>
      <c r="F74" s="151"/>
      <c r="G74" s="151"/>
      <c r="H74" s="151"/>
      <c r="I74" s="151"/>
      <c r="J74" s="152">
        <f>J395</f>
        <v>0</v>
      </c>
      <c r="K74" s="99"/>
      <c r="L74" s="153"/>
    </row>
    <row r="75" spans="1:31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31" s="2" customFormat="1" ht="6.95" customHeight="1">
      <c r="A80" s="36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24.95" customHeight="1">
      <c r="A81" s="36"/>
      <c r="B81" s="37"/>
      <c r="C81" s="25" t="s">
        <v>161</v>
      </c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2" customHeight="1">
      <c r="A83" s="36"/>
      <c r="B83" s="37"/>
      <c r="C83" s="31" t="s">
        <v>16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6.5" customHeight="1">
      <c r="A84" s="36"/>
      <c r="B84" s="37"/>
      <c r="C84" s="38"/>
      <c r="D84" s="38"/>
      <c r="E84" s="413" t="str">
        <f>E7</f>
        <v>Výstavba vodních nádrží MVN3 a MVN4 v k. ú. Bedřichov u Horní Stropnice</v>
      </c>
      <c r="F84" s="414"/>
      <c r="G84" s="414"/>
      <c r="H84" s="414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1" customFormat="1" ht="12" customHeight="1">
      <c r="B85" s="23"/>
      <c r="C85" s="31" t="s">
        <v>150</v>
      </c>
      <c r="D85" s="24"/>
      <c r="E85" s="24"/>
      <c r="F85" s="24"/>
      <c r="G85" s="24"/>
      <c r="H85" s="24"/>
      <c r="I85" s="24"/>
      <c r="J85" s="24"/>
      <c r="K85" s="24"/>
      <c r="L85" s="22"/>
    </row>
    <row r="86" spans="1:63" s="2" customFormat="1" ht="16.5" customHeight="1">
      <c r="A86" s="36"/>
      <c r="B86" s="37"/>
      <c r="C86" s="38"/>
      <c r="D86" s="38"/>
      <c r="E86" s="413" t="s">
        <v>945</v>
      </c>
      <c r="F86" s="415"/>
      <c r="G86" s="415"/>
      <c r="H86" s="415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2" customHeight="1">
      <c r="A87" s="36"/>
      <c r="B87" s="37"/>
      <c r="C87" s="31" t="s">
        <v>152</v>
      </c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6.5" customHeight="1">
      <c r="A88" s="36"/>
      <c r="B88" s="37"/>
      <c r="C88" s="38"/>
      <c r="D88" s="38"/>
      <c r="E88" s="367" t="str">
        <f>E11</f>
        <v>SO 20.3 - SDRUŽENÝ OBJEKT</v>
      </c>
      <c r="F88" s="415"/>
      <c r="G88" s="415"/>
      <c r="H88" s="415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2" customHeight="1">
      <c r="A90" s="36"/>
      <c r="B90" s="37"/>
      <c r="C90" s="31" t="s">
        <v>22</v>
      </c>
      <c r="D90" s="38"/>
      <c r="E90" s="38"/>
      <c r="F90" s="29" t="str">
        <f>F14</f>
        <v>ppč. 634, 707</v>
      </c>
      <c r="G90" s="38"/>
      <c r="H90" s="38"/>
      <c r="I90" s="31" t="s">
        <v>24</v>
      </c>
      <c r="J90" s="61" t="str">
        <f>IF(J14="","",J14)</f>
        <v>6. 4. 2021</v>
      </c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26</v>
      </c>
      <c r="D92" s="38"/>
      <c r="E92" s="38"/>
      <c r="F92" s="29" t="str">
        <f>E17</f>
        <v>SPÚ, KPÚ pro Jihočeský kraj</v>
      </c>
      <c r="G92" s="38"/>
      <c r="H92" s="38"/>
      <c r="I92" s="31" t="s">
        <v>34</v>
      </c>
      <c r="J92" s="34" t="str">
        <f>E23</f>
        <v>VODOPLAN s.r.o.</v>
      </c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5.2" customHeight="1">
      <c r="A93" s="36"/>
      <c r="B93" s="37"/>
      <c r="C93" s="31" t="s">
        <v>32</v>
      </c>
      <c r="D93" s="38"/>
      <c r="E93" s="38"/>
      <c r="F93" s="29" t="str">
        <f>IF(E20="","",E20)</f>
        <v>Vyplň údaj</v>
      </c>
      <c r="G93" s="38"/>
      <c r="H93" s="38"/>
      <c r="I93" s="31" t="s">
        <v>39</v>
      </c>
      <c r="J93" s="34" t="str">
        <f>E26</f>
        <v xml:space="preserve"> </v>
      </c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2" customFormat="1" ht="10.3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63" s="11" customFormat="1" ht="29.25" customHeight="1">
      <c r="A95" s="154"/>
      <c r="B95" s="155"/>
      <c r="C95" s="156" t="s">
        <v>162</v>
      </c>
      <c r="D95" s="157" t="s">
        <v>62</v>
      </c>
      <c r="E95" s="157" t="s">
        <v>58</v>
      </c>
      <c r="F95" s="157" t="s">
        <v>59</v>
      </c>
      <c r="G95" s="157" t="s">
        <v>163</v>
      </c>
      <c r="H95" s="157" t="s">
        <v>164</v>
      </c>
      <c r="I95" s="157" t="s">
        <v>165</v>
      </c>
      <c r="J95" s="157" t="s">
        <v>157</v>
      </c>
      <c r="K95" s="158" t="s">
        <v>166</v>
      </c>
      <c r="L95" s="159"/>
      <c r="M95" s="70" t="s">
        <v>21</v>
      </c>
      <c r="N95" s="71" t="s">
        <v>47</v>
      </c>
      <c r="O95" s="71" t="s">
        <v>167</v>
      </c>
      <c r="P95" s="71" t="s">
        <v>168</v>
      </c>
      <c r="Q95" s="71" t="s">
        <v>169</v>
      </c>
      <c r="R95" s="71" t="s">
        <v>170</v>
      </c>
      <c r="S95" s="71" t="s">
        <v>171</v>
      </c>
      <c r="T95" s="72" t="s">
        <v>172</v>
      </c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</row>
    <row r="96" spans="1:63" s="2" customFormat="1" ht="22.9" customHeight="1">
      <c r="A96" s="36"/>
      <c r="B96" s="37"/>
      <c r="C96" s="77" t="s">
        <v>173</v>
      </c>
      <c r="D96" s="38"/>
      <c r="E96" s="38"/>
      <c r="F96" s="38"/>
      <c r="G96" s="38"/>
      <c r="H96" s="38"/>
      <c r="I96" s="38"/>
      <c r="J96" s="160">
        <f>BK96</f>
        <v>0</v>
      </c>
      <c r="K96" s="38"/>
      <c r="L96" s="41"/>
      <c r="M96" s="73"/>
      <c r="N96" s="161"/>
      <c r="O96" s="74"/>
      <c r="P96" s="162">
        <f>P97+P389</f>
        <v>0</v>
      </c>
      <c r="Q96" s="74"/>
      <c r="R96" s="162">
        <f>R97+R389</f>
        <v>153.23279827000002</v>
      </c>
      <c r="S96" s="74"/>
      <c r="T96" s="163">
        <f>T97+T389</f>
        <v>0.1114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76</v>
      </c>
      <c r="AU96" s="19" t="s">
        <v>158</v>
      </c>
      <c r="BK96" s="164">
        <f>BK97+BK389</f>
        <v>0</v>
      </c>
    </row>
    <row r="97" spans="1:65" s="12" customFormat="1" ht="25.9" customHeight="1">
      <c r="B97" s="165"/>
      <c r="C97" s="166"/>
      <c r="D97" s="167" t="s">
        <v>76</v>
      </c>
      <c r="E97" s="168" t="s">
        <v>174</v>
      </c>
      <c r="F97" s="168" t="s">
        <v>175</v>
      </c>
      <c r="G97" s="166"/>
      <c r="H97" s="166"/>
      <c r="I97" s="169"/>
      <c r="J97" s="170">
        <f>BK97</f>
        <v>0</v>
      </c>
      <c r="K97" s="166"/>
      <c r="L97" s="171"/>
      <c r="M97" s="172"/>
      <c r="N97" s="173"/>
      <c r="O97" s="173"/>
      <c r="P97" s="174">
        <f>P98+P190+P288+P324+P338+P349+P386</f>
        <v>0</v>
      </c>
      <c r="Q97" s="173"/>
      <c r="R97" s="174">
        <f>R98+R190+R288+R324+R338+R349+R386</f>
        <v>151.89193753000001</v>
      </c>
      <c r="S97" s="173"/>
      <c r="T97" s="175">
        <f>T98+T190+T288+T324+T338+T349+T386</f>
        <v>0.1114</v>
      </c>
      <c r="AR97" s="176" t="s">
        <v>84</v>
      </c>
      <c r="AT97" s="177" t="s">
        <v>76</v>
      </c>
      <c r="AU97" s="177" t="s">
        <v>77</v>
      </c>
      <c r="AY97" s="176" t="s">
        <v>176</v>
      </c>
      <c r="BK97" s="178">
        <f>BK98+BK190+BK288+BK324+BK338+BK349+BK386</f>
        <v>0</v>
      </c>
    </row>
    <row r="98" spans="1:65" s="12" customFormat="1" ht="22.9" customHeight="1">
      <c r="B98" s="165"/>
      <c r="C98" s="166"/>
      <c r="D98" s="167" t="s">
        <v>76</v>
      </c>
      <c r="E98" s="179" t="s">
        <v>84</v>
      </c>
      <c r="F98" s="179" t="s">
        <v>177</v>
      </c>
      <c r="G98" s="166"/>
      <c r="H98" s="166"/>
      <c r="I98" s="169"/>
      <c r="J98" s="180">
        <f>BK98</f>
        <v>0</v>
      </c>
      <c r="K98" s="166"/>
      <c r="L98" s="171"/>
      <c r="M98" s="172"/>
      <c r="N98" s="173"/>
      <c r="O98" s="173"/>
      <c r="P98" s="174">
        <f>SUM(P99:P189)</f>
        <v>0</v>
      </c>
      <c r="Q98" s="173"/>
      <c r="R98" s="174">
        <f>SUM(R99:R189)</f>
        <v>58.552710000000005</v>
      </c>
      <c r="S98" s="173"/>
      <c r="T98" s="175">
        <f>SUM(T99:T189)</f>
        <v>0</v>
      </c>
      <c r="AR98" s="176" t="s">
        <v>84</v>
      </c>
      <c r="AT98" s="177" t="s">
        <v>76</v>
      </c>
      <c r="AU98" s="177" t="s">
        <v>84</v>
      </c>
      <c r="AY98" s="176" t="s">
        <v>176</v>
      </c>
      <c r="BK98" s="178">
        <f>SUM(BK99:BK189)</f>
        <v>0</v>
      </c>
    </row>
    <row r="99" spans="1:65" s="2" customFormat="1" ht="16.5" customHeight="1">
      <c r="A99" s="36"/>
      <c r="B99" s="37"/>
      <c r="C99" s="181" t="s">
        <v>84</v>
      </c>
      <c r="D99" s="181" t="s">
        <v>178</v>
      </c>
      <c r="E99" s="182" t="s">
        <v>616</v>
      </c>
      <c r="F99" s="183" t="s">
        <v>617</v>
      </c>
      <c r="G99" s="184" t="s">
        <v>294</v>
      </c>
      <c r="H99" s="185">
        <v>37</v>
      </c>
      <c r="I99" s="186"/>
      <c r="J99" s="187">
        <f>ROUND(I99*H99,2)</f>
        <v>0</v>
      </c>
      <c r="K99" s="183" t="s">
        <v>181</v>
      </c>
      <c r="L99" s="41"/>
      <c r="M99" s="188" t="s">
        <v>21</v>
      </c>
      <c r="N99" s="189" t="s">
        <v>48</v>
      </c>
      <c r="O99" s="66"/>
      <c r="P99" s="190">
        <f>O99*H99</f>
        <v>0</v>
      </c>
      <c r="Q99" s="190">
        <v>2.1930000000000002E-2</v>
      </c>
      <c r="R99" s="190">
        <f>Q99*H99</f>
        <v>0.81141000000000008</v>
      </c>
      <c r="S99" s="190">
        <v>0</v>
      </c>
      <c r="T99" s="191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182</v>
      </c>
      <c r="AT99" s="192" t="s">
        <v>178</v>
      </c>
      <c r="AU99" s="192" t="s">
        <v>87</v>
      </c>
      <c r="AY99" s="19" t="s">
        <v>176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9" t="s">
        <v>84</v>
      </c>
      <c r="BK99" s="193">
        <f>ROUND(I99*H99,2)</f>
        <v>0</v>
      </c>
      <c r="BL99" s="19" t="s">
        <v>182</v>
      </c>
      <c r="BM99" s="192" t="s">
        <v>1162</v>
      </c>
    </row>
    <row r="100" spans="1:65" s="2" customFormat="1" ht="11.25">
      <c r="A100" s="36"/>
      <c r="B100" s="37"/>
      <c r="C100" s="38"/>
      <c r="D100" s="194" t="s">
        <v>184</v>
      </c>
      <c r="E100" s="38"/>
      <c r="F100" s="195" t="s">
        <v>619</v>
      </c>
      <c r="G100" s="38"/>
      <c r="H100" s="38"/>
      <c r="I100" s="196"/>
      <c r="J100" s="38"/>
      <c r="K100" s="38"/>
      <c r="L100" s="41"/>
      <c r="M100" s="197"/>
      <c r="N100" s="198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184</v>
      </c>
      <c r="AU100" s="19" t="s">
        <v>87</v>
      </c>
    </row>
    <row r="101" spans="1:65" s="13" customFormat="1" ht="11.25">
      <c r="B101" s="199"/>
      <c r="C101" s="200"/>
      <c r="D101" s="201" t="s">
        <v>186</v>
      </c>
      <c r="E101" s="202" t="s">
        <v>21</v>
      </c>
      <c r="F101" s="203" t="s">
        <v>620</v>
      </c>
      <c r="G101" s="200"/>
      <c r="H101" s="202" t="s">
        <v>21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186</v>
      </c>
      <c r="AU101" s="209" t="s">
        <v>87</v>
      </c>
      <c r="AV101" s="13" t="s">
        <v>84</v>
      </c>
      <c r="AW101" s="13" t="s">
        <v>38</v>
      </c>
      <c r="AX101" s="13" t="s">
        <v>77</v>
      </c>
      <c r="AY101" s="209" t="s">
        <v>176</v>
      </c>
    </row>
    <row r="102" spans="1:65" s="13" customFormat="1" ht="11.25">
      <c r="B102" s="199"/>
      <c r="C102" s="200"/>
      <c r="D102" s="201" t="s">
        <v>186</v>
      </c>
      <c r="E102" s="202" t="s">
        <v>21</v>
      </c>
      <c r="F102" s="203" t="s">
        <v>621</v>
      </c>
      <c r="G102" s="200"/>
      <c r="H102" s="202" t="s">
        <v>21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186</v>
      </c>
      <c r="AU102" s="209" t="s">
        <v>87</v>
      </c>
      <c r="AV102" s="13" t="s">
        <v>84</v>
      </c>
      <c r="AW102" s="13" t="s">
        <v>38</v>
      </c>
      <c r="AX102" s="13" t="s">
        <v>77</v>
      </c>
      <c r="AY102" s="209" t="s">
        <v>176</v>
      </c>
    </row>
    <row r="103" spans="1:65" s="14" customFormat="1" ht="11.25">
      <c r="B103" s="210"/>
      <c r="C103" s="211"/>
      <c r="D103" s="201" t="s">
        <v>186</v>
      </c>
      <c r="E103" s="212" t="s">
        <v>21</v>
      </c>
      <c r="F103" s="213" t="s">
        <v>1163</v>
      </c>
      <c r="G103" s="211"/>
      <c r="H103" s="214">
        <v>37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186</v>
      </c>
      <c r="AU103" s="220" t="s">
        <v>87</v>
      </c>
      <c r="AV103" s="14" t="s">
        <v>87</v>
      </c>
      <c r="AW103" s="14" t="s">
        <v>38</v>
      </c>
      <c r="AX103" s="14" t="s">
        <v>77</v>
      </c>
      <c r="AY103" s="220" t="s">
        <v>176</v>
      </c>
    </row>
    <row r="104" spans="1:65" s="15" customFormat="1" ht="11.25">
      <c r="B104" s="221"/>
      <c r="C104" s="222"/>
      <c r="D104" s="201" t="s">
        <v>186</v>
      </c>
      <c r="E104" s="223" t="s">
        <v>21</v>
      </c>
      <c r="F104" s="224" t="s">
        <v>188</v>
      </c>
      <c r="G104" s="222"/>
      <c r="H104" s="225">
        <v>37</v>
      </c>
      <c r="I104" s="226"/>
      <c r="J104" s="222"/>
      <c r="K104" s="222"/>
      <c r="L104" s="227"/>
      <c r="M104" s="228"/>
      <c r="N104" s="229"/>
      <c r="O104" s="229"/>
      <c r="P104" s="229"/>
      <c r="Q104" s="229"/>
      <c r="R104" s="229"/>
      <c r="S104" s="229"/>
      <c r="T104" s="230"/>
      <c r="AT104" s="231" t="s">
        <v>186</v>
      </c>
      <c r="AU104" s="231" t="s">
        <v>87</v>
      </c>
      <c r="AV104" s="15" t="s">
        <v>182</v>
      </c>
      <c r="AW104" s="15" t="s">
        <v>38</v>
      </c>
      <c r="AX104" s="15" t="s">
        <v>84</v>
      </c>
      <c r="AY104" s="231" t="s">
        <v>176</v>
      </c>
    </row>
    <row r="105" spans="1:65" s="2" customFormat="1" ht="16.5" customHeight="1">
      <c r="A105" s="36"/>
      <c r="B105" s="37"/>
      <c r="C105" s="181" t="s">
        <v>87</v>
      </c>
      <c r="D105" s="181" t="s">
        <v>178</v>
      </c>
      <c r="E105" s="182" t="s">
        <v>623</v>
      </c>
      <c r="F105" s="183" t="s">
        <v>624</v>
      </c>
      <c r="G105" s="184" t="s">
        <v>625</v>
      </c>
      <c r="H105" s="185">
        <v>150</v>
      </c>
      <c r="I105" s="186"/>
      <c r="J105" s="187">
        <f>ROUND(I105*H105,2)</f>
        <v>0</v>
      </c>
      <c r="K105" s="183" t="s">
        <v>181</v>
      </c>
      <c r="L105" s="41"/>
      <c r="M105" s="188" t="s">
        <v>21</v>
      </c>
      <c r="N105" s="189" t="s">
        <v>48</v>
      </c>
      <c r="O105" s="66"/>
      <c r="P105" s="190">
        <f>O105*H105</f>
        <v>0</v>
      </c>
      <c r="Q105" s="190">
        <v>3.0000000000000001E-5</v>
      </c>
      <c r="R105" s="190">
        <f>Q105*H105</f>
        <v>4.5000000000000005E-3</v>
      </c>
      <c r="S105" s="190">
        <v>0</v>
      </c>
      <c r="T105" s="19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182</v>
      </c>
      <c r="AT105" s="192" t="s">
        <v>178</v>
      </c>
      <c r="AU105" s="192" t="s">
        <v>87</v>
      </c>
      <c r="AY105" s="19" t="s">
        <v>176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84</v>
      </c>
      <c r="BK105" s="193">
        <f>ROUND(I105*H105,2)</f>
        <v>0</v>
      </c>
      <c r="BL105" s="19" t="s">
        <v>182</v>
      </c>
      <c r="BM105" s="192" t="s">
        <v>1164</v>
      </c>
    </row>
    <row r="106" spans="1:65" s="2" customFormat="1" ht="11.25">
      <c r="A106" s="36"/>
      <c r="B106" s="37"/>
      <c r="C106" s="38"/>
      <c r="D106" s="194" t="s">
        <v>184</v>
      </c>
      <c r="E106" s="38"/>
      <c r="F106" s="195" t="s">
        <v>627</v>
      </c>
      <c r="G106" s="38"/>
      <c r="H106" s="38"/>
      <c r="I106" s="196"/>
      <c r="J106" s="38"/>
      <c r="K106" s="38"/>
      <c r="L106" s="41"/>
      <c r="M106" s="197"/>
      <c r="N106" s="198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184</v>
      </c>
      <c r="AU106" s="19" t="s">
        <v>87</v>
      </c>
    </row>
    <row r="107" spans="1:65" s="13" customFormat="1" ht="11.25">
      <c r="B107" s="199"/>
      <c r="C107" s="200"/>
      <c r="D107" s="201" t="s">
        <v>186</v>
      </c>
      <c r="E107" s="202" t="s">
        <v>21</v>
      </c>
      <c r="F107" s="203" t="s">
        <v>628</v>
      </c>
      <c r="G107" s="200"/>
      <c r="H107" s="202" t="s">
        <v>21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186</v>
      </c>
      <c r="AU107" s="209" t="s">
        <v>87</v>
      </c>
      <c r="AV107" s="13" t="s">
        <v>84</v>
      </c>
      <c r="AW107" s="13" t="s">
        <v>38</v>
      </c>
      <c r="AX107" s="13" t="s">
        <v>77</v>
      </c>
      <c r="AY107" s="209" t="s">
        <v>176</v>
      </c>
    </row>
    <row r="108" spans="1:65" s="14" customFormat="1" ht="11.25">
      <c r="B108" s="210"/>
      <c r="C108" s="211"/>
      <c r="D108" s="201" t="s">
        <v>186</v>
      </c>
      <c r="E108" s="212" t="s">
        <v>21</v>
      </c>
      <c r="F108" s="213" t="s">
        <v>629</v>
      </c>
      <c r="G108" s="211"/>
      <c r="H108" s="214">
        <v>150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186</v>
      </c>
      <c r="AU108" s="220" t="s">
        <v>87</v>
      </c>
      <c r="AV108" s="14" t="s">
        <v>87</v>
      </c>
      <c r="AW108" s="14" t="s">
        <v>38</v>
      </c>
      <c r="AX108" s="14" t="s">
        <v>77</v>
      </c>
      <c r="AY108" s="220" t="s">
        <v>176</v>
      </c>
    </row>
    <row r="109" spans="1:65" s="15" customFormat="1" ht="11.25">
      <c r="B109" s="221"/>
      <c r="C109" s="222"/>
      <c r="D109" s="201" t="s">
        <v>186</v>
      </c>
      <c r="E109" s="223" t="s">
        <v>21</v>
      </c>
      <c r="F109" s="224" t="s">
        <v>188</v>
      </c>
      <c r="G109" s="222"/>
      <c r="H109" s="225">
        <v>150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AT109" s="231" t="s">
        <v>186</v>
      </c>
      <c r="AU109" s="231" t="s">
        <v>87</v>
      </c>
      <c r="AV109" s="15" t="s">
        <v>182</v>
      </c>
      <c r="AW109" s="15" t="s">
        <v>38</v>
      </c>
      <c r="AX109" s="15" t="s">
        <v>84</v>
      </c>
      <c r="AY109" s="231" t="s">
        <v>176</v>
      </c>
    </row>
    <row r="110" spans="1:65" s="2" customFormat="1" ht="24.2" customHeight="1">
      <c r="A110" s="36"/>
      <c r="B110" s="37"/>
      <c r="C110" s="181" t="s">
        <v>195</v>
      </c>
      <c r="D110" s="181" t="s">
        <v>178</v>
      </c>
      <c r="E110" s="182" t="s">
        <v>630</v>
      </c>
      <c r="F110" s="183" t="s">
        <v>631</v>
      </c>
      <c r="G110" s="184" t="s">
        <v>632</v>
      </c>
      <c r="H110" s="185">
        <v>15</v>
      </c>
      <c r="I110" s="186"/>
      <c r="J110" s="187">
        <f>ROUND(I110*H110,2)</f>
        <v>0</v>
      </c>
      <c r="K110" s="183" t="s">
        <v>181</v>
      </c>
      <c r="L110" s="41"/>
      <c r="M110" s="188" t="s">
        <v>21</v>
      </c>
      <c r="N110" s="189" t="s">
        <v>48</v>
      </c>
      <c r="O110" s="66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182</v>
      </c>
      <c r="AT110" s="192" t="s">
        <v>178</v>
      </c>
      <c r="AU110" s="192" t="s">
        <v>87</v>
      </c>
      <c r="AY110" s="19" t="s">
        <v>176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" t="s">
        <v>84</v>
      </c>
      <c r="BK110" s="193">
        <f>ROUND(I110*H110,2)</f>
        <v>0</v>
      </c>
      <c r="BL110" s="19" t="s">
        <v>182</v>
      </c>
      <c r="BM110" s="192" t="s">
        <v>1165</v>
      </c>
    </row>
    <row r="111" spans="1:65" s="2" customFormat="1" ht="11.25">
      <c r="A111" s="36"/>
      <c r="B111" s="37"/>
      <c r="C111" s="38"/>
      <c r="D111" s="194" t="s">
        <v>184</v>
      </c>
      <c r="E111" s="38"/>
      <c r="F111" s="195" t="s">
        <v>634</v>
      </c>
      <c r="G111" s="38"/>
      <c r="H111" s="38"/>
      <c r="I111" s="196"/>
      <c r="J111" s="38"/>
      <c r="K111" s="38"/>
      <c r="L111" s="41"/>
      <c r="M111" s="197"/>
      <c r="N111" s="198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184</v>
      </c>
      <c r="AU111" s="19" t="s">
        <v>87</v>
      </c>
    </row>
    <row r="112" spans="1:65" s="13" customFormat="1" ht="11.25">
      <c r="B112" s="199"/>
      <c r="C112" s="200"/>
      <c r="D112" s="201" t="s">
        <v>186</v>
      </c>
      <c r="E112" s="202" t="s">
        <v>21</v>
      </c>
      <c r="F112" s="203" t="s">
        <v>635</v>
      </c>
      <c r="G112" s="200"/>
      <c r="H112" s="202" t="s">
        <v>21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186</v>
      </c>
      <c r="AU112" s="209" t="s">
        <v>87</v>
      </c>
      <c r="AV112" s="13" t="s">
        <v>84</v>
      </c>
      <c r="AW112" s="13" t="s">
        <v>38</v>
      </c>
      <c r="AX112" s="13" t="s">
        <v>77</v>
      </c>
      <c r="AY112" s="209" t="s">
        <v>176</v>
      </c>
    </row>
    <row r="113" spans="1:65" s="14" customFormat="1" ht="11.25">
      <c r="B113" s="210"/>
      <c r="C113" s="211"/>
      <c r="D113" s="201" t="s">
        <v>186</v>
      </c>
      <c r="E113" s="212" t="s">
        <v>21</v>
      </c>
      <c r="F113" s="213" t="s">
        <v>8</v>
      </c>
      <c r="G113" s="211"/>
      <c r="H113" s="214">
        <v>15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186</v>
      </c>
      <c r="AU113" s="220" t="s">
        <v>87</v>
      </c>
      <c r="AV113" s="14" t="s">
        <v>87</v>
      </c>
      <c r="AW113" s="14" t="s">
        <v>38</v>
      </c>
      <c r="AX113" s="14" t="s">
        <v>77</v>
      </c>
      <c r="AY113" s="220" t="s">
        <v>176</v>
      </c>
    </row>
    <row r="114" spans="1:65" s="15" customFormat="1" ht="11.25">
      <c r="B114" s="221"/>
      <c r="C114" s="222"/>
      <c r="D114" s="201" t="s">
        <v>186</v>
      </c>
      <c r="E114" s="223" t="s">
        <v>21</v>
      </c>
      <c r="F114" s="224" t="s">
        <v>188</v>
      </c>
      <c r="G114" s="222"/>
      <c r="H114" s="225">
        <v>15</v>
      </c>
      <c r="I114" s="226"/>
      <c r="J114" s="222"/>
      <c r="K114" s="222"/>
      <c r="L114" s="227"/>
      <c r="M114" s="228"/>
      <c r="N114" s="229"/>
      <c r="O114" s="229"/>
      <c r="P114" s="229"/>
      <c r="Q114" s="229"/>
      <c r="R114" s="229"/>
      <c r="S114" s="229"/>
      <c r="T114" s="230"/>
      <c r="AT114" s="231" t="s">
        <v>186</v>
      </c>
      <c r="AU114" s="231" t="s">
        <v>87</v>
      </c>
      <c r="AV114" s="15" t="s">
        <v>182</v>
      </c>
      <c r="AW114" s="15" t="s">
        <v>38</v>
      </c>
      <c r="AX114" s="15" t="s">
        <v>84</v>
      </c>
      <c r="AY114" s="231" t="s">
        <v>176</v>
      </c>
    </row>
    <row r="115" spans="1:65" s="2" customFormat="1" ht="24.2" customHeight="1">
      <c r="A115" s="36"/>
      <c r="B115" s="37"/>
      <c r="C115" s="181" t="s">
        <v>182</v>
      </c>
      <c r="D115" s="181" t="s">
        <v>178</v>
      </c>
      <c r="E115" s="182" t="s">
        <v>636</v>
      </c>
      <c r="F115" s="183" t="s">
        <v>637</v>
      </c>
      <c r="G115" s="184" t="s">
        <v>298</v>
      </c>
      <c r="H115" s="185">
        <v>161.58000000000001</v>
      </c>
      <c r="I115" s="186"/>
      <c r="J115" s="187">
        <f>ROUND(I115*H115,2)</f>
        <v>0</v>
      </c>
      <c r="K115" s="183" t="s">
        <v>181</v>
      </c>
      <c r="L115" s="41"/>
      <c r="M115" s="188" t="s">
        <v>21</v>
      </c>
      <c r="N115" s="189" t="s">
        <v>48</v>
      </c>
      <c r="O115" s="66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182</v>
      </c>
      <c r="AT115" s="192" t="s">
        <v>178</v>
      </c>
      <c r="AU115" s="192" t="s">
        <v>87</v>
      </c>
      <c r="AY115" s="19" t="s">
        <v>176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9" t="s">
        <v>84</v>
      </c>
      <c r="BK115" s="193">
        <f>ROUND(I115*H115,2)</f>
        <v>0</v>
      </c>
      <c r="BL115" s="19" t="s">
        <v>182</v>
      </c>
      <c r="BM115" s="192" t="s">
        <v>1166</v>
      </c>
    </row>
    <row r="116" spans="1:65" s="2" customFormat="1" ht="11.25">
      <c r="A116" s="36"/>
      <c r="B116" s="37"/>
      <c r="C116" s="38"/>
      <c r="D116" s="194" t="s">
        <v>184</v>
      </c>
      <c r="E116" s="38"/>
      <c r="F116" s="195" t="s">
        <v>639</v>
      </c>
      <c r="G116" s="38"/>
      <c r="H116" s="38"/>
      <c r="I116" s="196"/>
      <c r="J116" s="38"/>
      <c r="K116" s="38"/>
      <c r="L116" s="41"/>
      <c r="M116" s="197"/>
      <c r="N116" s="198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184</v>
      </c>
      <c r="AU116" s="19" t="s">
        <v>87</v>
      </c>
    </row>
    <row r="117" spans="1:65" s="13" customFormat="1" ht="11.25">
      <c r="B117" s="199"/>
      <c r="C117" s="200"/>
      <c r="D117" s="201" t="s">
        <v>186</v>
      </c>
      <c r="E117" s="202" t="s">
        <v>21</v>
      </c>
      <c r="F117" s="203" t="s">
        <v>1167</v>
      </c>
      <c r="G117" s="200"/>
      <c r="H117" s="202" t="s">
        <v>21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186</v>
      </c>
      <c r="AU117" s="209" t="s">
        <v>87</v>
      </c>
      <c r="AV117" s="13" t="s">
        <v>84</v>
      </c>
      <c r="AW117" s="13" t="s">
        <v>38</v>
      </c>
      <c r="AX117" s="13" t="s">
        <v>77</v>
      </c>
      <c r="AY117" s="209" t="s">
        <v>176</v>
      </c>
    </row>
    <row r="118" spans="1:65" s="14" customFormat="1" ht="11.25">
      <c r="B118" s="210"/>
      <c r="C118" s="211"/>
      <c r="D118" s="201" t="s">
        <v>186</v>
      </c>
      <c r="E118" s="212" t="s">
        <v>21</v>
      </c>
      <c r="F118" s="213" t="s">
        <v>1168</v>
      </c>
      <c r="G118" s="211"/>
      <c r="H118" s="214">
        <v>98.1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186</v>
      </c>
      <c r="AU118" s="220" t="s">
        <v>87</v>
      </c>
      <c r="AV118" s="14" t="s">
        <v>87</v>
      </c>
      <c r="AW118" s="14" t="s">
        <v>38</v>
      </c>
      <c r="AX118" s="14" t="s">
        <v>77</v>
      </c>
      <c r="AY118" s="220" t="s">
        <v>176</v>
      </c>
    </row>
    <row r="119" spans="1:65" s="14" customFormat="1" ht="11.25">
      <c r="B119" s="210"/>
      <c r="C119" s="211"/>
      <c r="D119" s="201" t="s">
        <v>186</v>
      </c>
      <c r="E119" s="212" t="s">
        <v>21</v>
      </c>
      <c r="F119" s="213" t="s">
        <v>1169</v>
      </c>
      <c r="G119" s="211"/>
      <c r="H119" s="214">
        <v>63.48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186</v>
      </c>
      <c r="AU119" s="220" t="s">
        <v>87</v>
      </c>
      <c r="AV119" s="14" t="s">
        <v>87</v>
      </c>
      <c r="AW119" s="14" t="s">
        <v>38</v>
      </c>
      <c r="AX119" s="14" t="s">
        <v>77</v>
      </c>
      <c r="AY119" s="220" t="s">
        <v>176</v>
      </c>
    </row>
    <row r="120" spans="1:65" s="15" customFormat="1" ht="11.25">
      <c r="B120" s="221"/>
      <c r="C120" s="222"/>
      <c r="D120" s="201" t="s">
        <v>186</v>
      </c>
      <c r="E120" s="223" t="s">
        <v>586</v>
      </c>
      <c r="F120" s="224" t="s">
        <v>188</v>
      </c>
      <c r="G120" s="222"/>
      <c r="H120" s="225">
        <v>161.58000000000001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186</v>
      </c>
      <c r="AU120" s="231" t="s">
        <v>87</v>
      </c>
      <c r="AV120" s="15" t="s">
        <v>182</v>
      </c>
      <c r="AW120" s="15" t="s">
        <v>38</v>
      </c>
      <c r="AX120" s="15" t="s">
        <v>84</v>
      </c>
      <c r="AY120" s="231" t="s">
        <v>176</v>
      </c>
    </row>
    <row r="121" spans="1:65" s="2" customFormat="1" ht="24.2" customHeight="1">
      <c r="A121" s="36"/>
      <c r="B121" s="37"/>
      <c r="C121" s="181" t="s">
        <v>149</v>
      </c>
      <c r="D121" s="181" t="s">
        <v>178</v>
      </c>
      <c r="E121" s="182" t="s">
        <v>1170</v>
      </c>
      <c r="F121" s="183" t="s">
        <v>1171</v>
      </c>
      <c r="G121" s="184" t="s">
        <v>298</v>
      </c>
      <c r="H121" s="185">
        <v>0.29399999999999998</v>
      </c>
      <c r="I121" s="186"/>
      <c r="J121" s="187">
        <f>ROUND(I121*H121,2)</f>
        <v>0</v>
      </c>
      <c r="K121" s="183" t="s">
        <v>181</v>
      </c>
      <c r="L121" s="41"/>
      <c r="M121" s="188" t="s">
        <v>21</v>
      </c>
      <c r="N121" s="189" t="s">
        <v>48</v>
      </c>
      <c r="O121" s="6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182</v>
      </c>
      <c r="AT121" s="192" t="s">
        <v>178</v>
      </c>
      <c r="AU121" s="192" t="s">
        <v>87</v>
      </c>
      <c r="AY121" s="19" t="s">
        <v>176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84</v>
      </c>
      <c r="BK121" s="193">
        <f>ROUND(I121*H121,2)</f>
        <v>0</v>
      </c>
      <c r="BL121" s="19" t="s">
        <v>182</v>
      </c>
      <c r="BM121" s="192" t="s">
        <v>1172</v>
      </c>
    </row>
    <row r="122" spans="1:65" s="2" customFormat="1" ht="11.25">
      <c r="A122" s="36"/>
      <c r="B122" s="37"/>
      <c r="C122" s="38"/>
      <c r="D122" s="194" t="s">
        <v>184</v>
      </c>
      <c r="E122" s="38"/>
      <c r="F122" s="195" t="s">
        <v>1173</v>
      </c>
      <c r="G122" s="38"/>
      <c r="H122" s="38"/>
      <c r="I122" s="196"/>
      <c r="J122" s="38"/>
      <c r="K122" s="38"/>
      <c r="L122" s="41"/>
      <c r="M122" s="197"/>
      <c r="N122" s="198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184</v>
      </c>
      <c r="AU122" s="19" t="s">
        <v>87</v>
      </c>
    </row>
    <row r="123" spans="1:65" s="13" customFormat="1" ht="11.25">
      <c r="B123" s="199"/>
      <c r="C123" s="200"/>
      <c r="D123" s="201" t="s">
        <v>186</v>
      </c>
      <c r="E123" s="202" t="s">
        <v>21</v>
      </c>
      <c r="F123" s="203" t="s">
        <v>1174</v>
      </c>
      <c r="G123" s="200"/>
      <c r="H123" s="202" t="s">
        <v>21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186</v>
      </c>
      <c r="AU123" s="209" t="s">
        <v>87</v>
      </c>
      <c r="AV123" s="13" t="s">
        <v>84</v>
      </c>
      <c r="AW123" s="13" t="s">
        <v>38</v>
      </c>
      <c r="AX123" s="13" t="s">
        <v>77</v>
      </c>
      <c r="AY123" s="209" t="s">
        <v>176</v>
      </c>
    </row>
    <row r="124" spans="1:65" s="13" customFormat="1" ht="11.25">
      <c r="B124" s="199"/>
      <c r="C124" s="200"/>
      <c r="D124" s="201" t="s">
        <v>186</v>
      </c>
      <c r="E124" s="202" t="s">
        <v>21</v>
      </c>
      <c r="F124" s="203" t="s">
        <v>1175</v>
      </c>
      <c r="G124" s="200"/>
      <c r="H124" s="202" t="s">
        <v>21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186</v>
      </c>
      <c r="AU124" s="209" t="s">
        <v>87</v>
      </c>
      <c r="AV124" s="13" t="s">
        <v>84</v>
      </c>
      <c r="AW124" s="13" t="s">
        <v>38</v>
      </c>
      <c r="AX124" s="13" t="s">
        <v>77</v>
      </c>
      <c r="AY124" s="209" t="s">
        <v>176</v>
      </c>
    </row>
    <row r="125" spans="1:65" s="14" customFormat="1" ht="11.25">
      <c r="B125" s="210"/>
      <c r="C125" s="211"/>
      <c r="D125" s="201" t="s">
        <v>186</v>
      </c>
      <c r="E125" s="212" t="s">
        <v>21</v>
      </c>
      <c r="F125" s="213" t="s">
        <v>1176</v>
      </c>
      <c r="G125" s="211"/>
      <c r="H125" s="214">
        <v>0.29399999999999998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186</v>
      </c>
      <c r="AU125" s="220" t="s">
        <v>87</v>
      </c>
      <c r="AV125" s="14" t="s">
        <v>87</v>
      </c>
      <c r="AW125" s="14" t="s">
        <v>38</v>
      </c>
      <c r="AX125" s="14" t="s">
        <v>77</v>
      </c>
      <c r="AY125" s="220" t="s">
        <v>176</v>
      </c>
    </row>
    <row r="126" spans="1:65" s="15" customFormat="1" ht="11.25">
      <c r="B126" s="221"/>
      <c r="C126" s="222"/>
      <c r="D126" s="201" t="s">
        <v>186</v>
      </c>
      <c r="E126" s="223" t="s">
        <v>1148</v>
      </c>
      <c r="F126" s="224" t="s">
        <v>188</v>
      </c>
      <c r="G126" s="222"/>
      <c r="H126" s="225">
        <v>0.29399999999999998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186</v>
      </c>
      <c r="AU126" s="231" t="s">
        <v>87</v>
      </c>
      <c r="AV126" s="15" t="s">
        <v>182</v>
      </c>
      <c r="AW126" s="15" t="s">
        <v>38</v>
      </c>
      <c r="AX126" s="15" t="s">
        <v>84</v>
      </c>
      <c r="AY126" s="231" t="s">
        <v>176</v>
      </c>
    </row>
    <row r="127" spans="1:65" s="2" customFormat="1" ht="16.5" customHeight="1">
      <c r="A127" s="36"/>
      <c r="B127" s="37"/>
      <c r="C127" s="181" t="s">
        <v>215</v>
      </c>
      <c r="D127" s="181" t="s">
        <v>178</v>
      </c>
      <c r="E127" s="182" t="s">
        <v>644</v>
      </c>
      <c r="F127" s="183" t="s">
        <v>645</v>
      </c>
      <c r="G127" s="184" t="s">
        <v>294</v>
      </c>
      <c r="H127" s="185">
        <v>39.6</v>
      </c>
      <c r="I127" s="186"/>
      <c r="J127" s="187">
        <f>ROUND(I127*H127,2)</f>
        <v>0</v>
      </c>
      <c r="K127" s="183" t="s">
        <v>21</v>
      </c>
      <c r="L127" s="41"/>
      <c r="M127" s="188" t="s">
        <v>21</v>
      </c>
      <c r="N127" s="189" t="s">
        <v>48</v>
      </c>
      <c r="O127" s="66"/>
      <c r="P127" s="190">
        <f>O127*H127</f>
        <v>0</v>
      </c>
      <c r="Q127" s="190">
        <v>1.458</v>
      </c>
      <c r="R127" s="190">
        <f>Q127*H127</f>
        <v>57.736800000000002</v>
      </c>
      <c r="S127" s="190">
        <v>0</v>
      </c>
      <c r="T127" s="19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182</v>
      </c>
      <c r="AT127" s="192" t="s">
        <v>178</v>
      </c>
      <c r="AU127" s="192" t="s">
        <v>87</v>
      </c>
      <c r="AY127" s="19" t="s">
        <v>176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9" t="s">
        <v>84</v>
      </c>
      <c r="BK127" s="193">
        <f>ROUND(I127*H127,2)</f>
        <v>0</v>
      </c>
      <c r="BL127" s="19" t="s">
        <v>182</v>
      </c>
      <c r="BM127" s="192" t="s">
        <v>1177</v>
      </c>
    </row>
    <row r="128" spans="1:65" s="13" customFormat="1" ht="11.25">
      <c r="B128" s="199"/>
      <c r="C128" s="200"/>
      <c r="D128" s="201" t="s">
        <v>186</v>
      </c>
      <c r="E128" s="202" t="s">
        <v>21</v>
      </c>
      <c r="F128" s="203" t="s">
        <v>647</v>
      </c>
      <c r="G128" s="200"/>
      <c r="H128" s="202" t="s">
        <v>21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186</v>
      </c>
      <c r="AU128" s="209" t="s">
        <v>87</v>
      </c>
      <c r="AV128" s="13" t="s">
        <v>84</v>
      </c>
      <c r="AW128" s="13" t="s">
        <v>38</v>
      </c>
      <c r="AX128" s="13" t="s">
        <v>77</v>
      </c>
      <c r="AY128" s="209" t="s">
        <v>176</v>
      </c>
    </row>
    <row r="129" spans="2:51" s="13" customFormat="1" ht="11.25">
      <c r="B129" s="199"/>
      <c r="C129" s="200"/>
      <c r="D129" s="201" t="s">
        <v>186</v>
      </c>
      <c r="E129" s="202" t="s">
        <v>21</v>
      </c>
      <c r="F129" s="203" t="s">
        <v>1178</v>
      </c>
      <c r="G129" s="200"/>
      <c r="H129" s="202" t="s">
        <v>21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186</v>
      </c>
      <c r="AU129" s="209" t="s">
        <v>87</v>
      </c>
      <c r="AV129" s="13" t="s">
        <v>84</v>
      </c>
      <c r="AW129" s="13" t="s">
        <v>38</v>
      </c>
      <c r="AX129" s="13" t="s">
        <v>77</v>
      </c>
      <c r="AY129" s="209" t="s">
        <v>176</v>
      </c>
    </row>
    <row r="130" spans="2:51" s="13" customFormat="1" ht="11.25">
      <c r="B130" s="199"/>
      <c r="C130" s="200"/>
      <c r="D130" s="201" t="s">
        <v>186</v>
      </c>
      <c r="E130" s="202" t="s">
        <v>21</v>
      </c>
      <c r="F130" s="203" t="s">
        <v>1179</v>
      </c>
      <c r="G130" s="200"/>
      <c r="H130" s="202" t="s">
        <v>21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186</v>
      </c>
      <c r="AU130" s="209" t="s">
        <v>87</v>
      </c>
      <c r="AV130" s="13" t="s">
        <v>84</v>
      </c>
      <c r="AW130" s="13" t="s">
        <v>38</v>
      </c>
      <c r="AX130" s="13" t="s">
        <v>77</v>
      </c>
      <c r="AY130" s="209" t="s">
        <v>176</v>
      </c>
    </row>
    <row r="131" spans="2:51" s="14" customFormat="1" ht="11.25">
      <c r="B131" s="210"/>
      <c r="C131" s="211"/>
      <c r="D131" s="201" t="s">
        <v>186</v>
      </c>
      <c r="E131" s="212" t="s">
        <v>21</v>
      </c>
      <c r="F131" s="213" t="s">
        <v>1180</v>
      </c>
      <c r="G131" s="211"/>
      <c r="H131" s="214">
        <v>39.6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186</v>
      </c>
      <c r="AU131" s="220" t="s">
        <v>87</v>
      </c>
      <c r="AV131" s="14" t="s">
        <v>87</v>
      </c>
      <c r="AW131" s="14" t="s">
        <v>38</v>
      </c>
      <c r="AX131" s="14" t="s">
        <v>77</v>
      </c>
      <c r="AY131" s="220" t="s">
        <v>176</v>
      </c>
    </row>
    <row r="132" spans="2:51" s="15" customFormat="1" ht="11.25">
      <c r="B132" s="221"/>
      <c r="C132" s="222"/>
      <c r="D132" s="201" t="s">
        <v>186</v>
      </c>
      <c r="E132" s="223" t="s">
        <v>596</v>
      </c>
      <c r="F132" s="224" t="s">
        <v>188</v>
      </c>
      <c r="G132" s="222"/>
      <c r="H132" s="225">
        <v>39.6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186</v>
      </c>
      <c r="AU132" s="231" t="s">
        <v>87</v>
      </c>
      <c r="AV132" s="15" t="s">
        <v>182</v>
      </c>
      <c r="AW132" s="15" t="s">
        <v>38</v>
      </c>
      <c r="AX132" s="15" t="s">
        <v>84</v>
      </c>
      <c r="AY132" s="231" t="s">
        <v>176</v>
      </c>
    </row>
    <row r="133" spans="2:51" s="13" customFormat="1" ht="11.25">
      <c r="B133" s="199"/>
      <c r="C133" s="200"/>
      <c r="D133" s="201" t="s">
        <v>186</v>
      </c>
      <c r="E133" s="202" t="s">
        <v>21</v>
      </c>
      <c r="F133" s="203" t="s">
        <v>651</v>
      </c>
      <c r="G133" s="200"/>
      <c r="H133" s="202" t="s">
        <v>21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186</v>
      </c>
      <c r="AU133" s="209" t="s">
        <v>87</v>
      </c>
      <c r="AV133" s="13" t="s">
        <v>84</v>
      </c>
      <c r="AW133" s="13" t="s">
        <v>38</v>
      </c>
      <c r="AX133" s="13" t="s">
        <v>77</v>
      </c>
      <c r="AY133" s="209" t="s">
        <v>176</v>
      </c>
    </row>
    <row r="134" spans="2:51" s="14" customFormat="1" ht="11.25">
      <c r="B134" s="210"/>
      <c r="C134" s="211"/>
      <c r="D134" s="201" t="s">
        <v>186</v>
      </c>
      <c r="E134" s="212" t="s">
        <v>21</v>
      </c>
      <c r="F134" s="213" t="s">
        <v>1161</v>
      </c>
      <c r="G134" s="211"/>
      <c r="H134" s="214">
        <v>44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186</v>
      </c>
      <c r="AU134" s="220" t="s">
        <v>87</v>
      </c>
      <c r="AV134" s="14" t="s">
        <v>87</v>
      </c>
      <c r="AW134" s="14" t="s">
        <v>38</v>
      </c>
      <c r="AX134" s="14" t="s">
        <v>77</v>
      </c>
      <c r="AY134" s="220" t="s">
        <v>176</v>
      </c>
    </row>
    <row r="135" spans="2:51" s="16" customFormat="1" ht="11.25">
      <c r="B135" s="235"/>
      <c r="C135" s="236"/>
      <c r="D135" s="201" t="s">
        <v>186</v>
      </c>
      <c r="E135" s="237" t="s">
        <v>599</v>
      </c>
      <c r="F135" s="238" t="s">
        <v>652</v>
      </c>
      <c r="G135" s="236"/>
      <c r="H135" s="239">
        <v>44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186</v>
      </c>
      <c r="AU135" s="245" t="s">
        <v>87</v>
      </c>
      <c r="AV135" s="16" t="s">
        <v>195</v>
      </c>
      <c r="AW135" s="16" t="s">
        <v>38</v>
      </c>
      <c r="AX135" s="16" t="s">
        <v>77</v>
      </c>
      <c r="AY135" s="245" t="s">
        <v>176</v>
      </c>
    </row>
    <row r="136" spans="2:51" s="14" customFormat="1" ht="11.25">
      <c r="B136" s="210"/>
      <c r="C136" s="211"/>
      <c r="D136" s="201" t="s">
        <v>186</v>
      </c>
      <c r="E136" s="212" t="s">
        <v>21</v>
      </c>
      <c r="F136" s="213" t="s">
        <v>1161</v>
      </c>
      <c r="G136" s="211"/>
      <c r="H136" s="214">
        <v>44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186</v>
      </c>
      <c r="AU136" s="220" t="s">
        <v>87</v>
      </c>
      <c r="AV136" s="14" t="s">
        <v>87</v>
      </c>
      <c r="AW136" s="14" t="s">
        <v>38</v>
      </c>
      <c r="AX136" s="14" t="s">
        <v>77</v>
      </c>
      <c r="AY136" s="220" t="s">
        <v>176</v>
      </c>
    </row>
    <row r="137" spans="2:51" s="16" customFormat="1" ht="11.25">
      <c r="B137" s="235"/>
      <c r="C137" s="236"/>
      <c r="D137" s="201" t="s">
        <v>186</v>
      </c>
      <c r="E137" s="237" t="s">
        <v>602</v>
      </c>
      <c r="F137" s="238" t="s">
        <v>653</v>
      </c>
      <c r="G137" s="236"/>
      <c r="H137" s="239">
        <v>44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186</v>
      </c>
      <c r="AU137" s="245" t="s">
        <v>87</v>
      </c>
      <c r="AV137" s="16" t="s">
        <v>195</v>
      </c>
      <c r="AW137" s="16" t="s">
        <v>38</v>
      </c>
      <c r="AX137" s="16" t="s">
        <v>77</v>
      </c>
      <c r="AY137" s="245" t="s">
        <v>176</v>
      </c>
    </row>
    <row r="138" spans="2:51" s="14" customFormat="1" ht="11.25">
      <c r="B138" s="210"/>
      <c r="C138" s="211"/>
      <c r="D138" s="201" t="s">
        <v>186</v>
      </c>
      <c r="E138" s="212" t="s">
        <v>21</v>
      </c>
      <c r="F138" s="213" t="s">
        <v>654</v>
      </c>
      <c r="G138" s="211"/>
      <c r="H138" s="214">
        <v>11000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186</v>
      </c>
      <c r="AU138" s="220" t="s">
        <v>87</v>
      </c>
      <c r="AV138" s="14" t="s">
        <v>87</v>
      </c>
      <c r="AW138" s="14" t="s">
        <v>38</v>
      </c>
      <c r="AX138" s="14" t="s">
        <v>77</v>
      </c>
      <c r="AY138" s="220" t="s">
        <v>176</v>
      </c>
    </row>
    <row r="139" spans="2:51" s="14" customFormat="1" ht="11.25">
      <c r="B139" s="210"/>
      <c r="C139" s="211"/>
      <c r="D139" s="201" t="s">
        <v>186</v>
      </c>
      <c r="E139" s="212" t="s">
        <v>21</v>
      </c>
      <c r="F139" s="213" t="s">
        <v>655</v>
      </c>
      <c r="G139" s="211"/>
      <c r="H139" s="214">
        <v>7920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186</v>
      </c>
      <c r="AU139" s="220" t="s">
        <v>87</v>
      </c>
      <c r="AV139" s="14" t="s">
        <v>87</v>
      </c>
      <c r="AW139" s="14" t="s">
        <v>38</v>
      </c>
      <c r="AX139" s="14" t="s">
        <v>77</v>
      </c>
      <c r="AY139" s="220" t="s">
        <v>176</v>
      </c>
    </row>
    <row r="140" spans="2:51" s="14" customFormat="1" ht="11.25">
      <c r="B140" s="210"/>
      <c r="C140" s="211"/>
      <c r="D140" s="201" t="s">
        <v>186</v>
      </c>
      <c r="E140" s="212" t="s">
        <v>21</v>
      </c>
      <c r="F140" s="213" t="s">
        <v>656</v>
      </c>
      <c r="G140" s="211"/>
      <c r="H140" s="214">
        <v>4989.6000000000004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186</v>
      </c>
      <c r="AU140" s="220" t="s">
        <v>87</v>
      </c>
      <c r="AV140" s="14" t="s">
        <v>87</v>
      </c>
      <c r="AW140" s="14" t="s">
        <v>38</v>
      </c>
      <c r="AX140" s="14" t="s">
        <v>77</v>
      </c>
      <c r="AY140" s="220" t="s">
        <v>176</v>
      </c>
    </row>
    <row r="141" spans="2:51" s="14" customFormat="1" ht="11.25">
      <c r="B141" s="210"/>
      <c r="C141" s="211"/>
      <c r="D141" s="201" t="s">
        <v>186</v>
      </c>
      <c r="E141" s="212" t="s">
        <v>21</v>
      </c>
      <c r="F141" s="213" t="s">
        <v>657</v>
      </c>
      <c r="G141" s="211"/>
      <c r="H141" s="214">
        <v>4180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186</v>
      </c>
      <c r="AU141" s="220" t="s">
        <v>87</v>
      </c>
      <c r="AV141" s="14" t="s">
        <v>87</v>
      </c>
      <c r="AW141" s="14" t="s">
        <v>38</v>
      </c>
      <c r="AX141" s="14" t="s">
        <v>77</v>
      </c>
      <c r="AY141" s="220" t="s">
        <v>176</v>
      </c>
    </row>
    <row r="142" spans="2:51" s="14" customFormat="1" ht="11.25">
      <c r="B142" s="210"/>
      <c r="C142" s="211"/>
      <c r="D142" s="201" t="s">
        <v>186</v>
      </c>
      <c r="E142" s="212" t="s">
        <v>21</v>
      </c>
      <c r="F142" s="213" t="s">
        <v>658</v>
      </c>
      <c r="G142" s="211"/>
      <c r="H142" s="214">
        <v>27264.6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186</v>
      </c>
      <c r="AU142" s="220" t="s">
        <v>87</v>
      </c>
      <c r="AV142" s="14" t="s">
        <v>87</v>
      </c>
      <c r="AW142" s="14" t="s">
        <v>38</v>
      </c>
      <c r="AX142" s="14" t="s">
        <v>77</v>
      </c>
      <c r="AY142" s="220" t="s">
        <v>176</v>
      </c>
    </row>
    <row r="143" spans="2:51" s="14" customFormat="1" ht="11.25">
      <c r="B143" s="210"/>
      <c r="C143" s="211"/>
      <c r="D143" s="201" t="s">
        <v>186</v>
      </c>
      <c r="E143" s="212" t="s">
        <v>21</v>
      </c>
      <c r="F143" s="213" t="s">
        <v>659</v>
      </c>
      <c r="G143" s="211"/>
      <c r="H143" s="214">
        <v>9130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186</v>
      </c>
      <c r="AU143" s="220" t="s">
        <v>87</v>
      </c>
      <c r="AV143" s="14" t="s">
        <v>87</v>
      </c>
      <c r="AW143" s="14" t="s">
        <v>38</v>
      </c>
      <c r="AX143" s="14" t="s">
        <v>77</v>
      </c>
      <c r="AY143" s="220" t="s">
        <v>176</v>
      </c>
    </row>
    <row r="144" spans="2:51" s="16" customFormat="1" ht="11.25">
      <c r="B144" s="235"/>
      <c r="C144" s="236"/>
      <c r="D144" s="201" t="s">
        <v>186</v>
      </c>
      <c r="E144" s="237" t="s">
        <v>604</v>
      </c>
      <c r="F144" s="238" t="s">
        <v>660</v>
      </c>
      <c r="G144" s="236"/>
      <c r="H144" s="239">
        <v>64484.2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186</v>
      </c>
      <c r="AU144" s="245" t="s">
        <v>87</v>
      </c>
      <c r="AV144" s="16" t="s">
        <v>195</v>
      </c>
      <c r="AW144" s="16" t="s">
        <v>38</v>
      </c>
      <c r="AX144" s="16" t="s">
        <v>77</v>
      </c>
      <c r="AY144" s="245" t="s">
        <v>176</v>
      </c>
    </row>
    <row r="145" spans="1:65" s="14" customFormat="1" ht="11.25">
      <c r="B145" s="210"/>
      <c r="C145" s="211"/>
      <c r="D145" s="201" t="s">
        <v>186</v>
      </c>
      <c r="E145" s="212" t="s">
        <v>21</v>
      </c>
      <c r="F145" s="213" t="s">
        <v>1181</v>
      </c>
      <c r="G145" s="211"/>
      <c r="H145" s="214">
        <v>1709.808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186</v>
      </c>
      <c r="AU145" s="220" t="s">
        <v>87</v>
      </c>
      <c r="AV145" s="14" t="s">
        <v>87</v>
      </c>
      <c r="AW145" s="14" t="s">
        <v>38</v>
      </c>
      <c r="AX145" s="14" t="s">
        <v>77</v>
      </c>
      <c r="AY145" s="220" t="s">
        <v>176</v>
      </c>
    </row>
    <row r="146" spans="1:65" s="16" customFormat="1" ht="11.25">
      <c r="B146" s="235"/>
      <c r="C146" s="236"/>
      <c r="D146" s="201" t="s">
        <v>186</v>
      </c>
      <c r="E146" s="237" t="s">
        <v>21</v>
      </c>
      <c r="F146" s="238" t="s">
        <v>662</v>
      </c>
      <c r="G146" s="236"/>
      <c r="H146" s="239">
        <v>1709.808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186</v>
      </c>
      <c r="AU146" s="245" t="s">
        <v>87</v>
      </c>
      <c r="AV146" s="16" t="s">
        <v>195</v>
      </c>
      <c r="AW146" s="16" t="s">
        <v>38</v>
      </c>
      <c r="AX146" s="16" t="s">
        <v>77</v>
      </c>
      <c r="AY146" s="245" t="s">
        <v>176</v>
      </c>
    </row>
    <row r="147" spans="1:65" s="2" customFormat="1" ht="16.5" customHeight="1">
      <c r="A147" s="36"/>
      <c r="B147" s="37"/>
      <c r="C147" s="181" t="s">
        <v>223</v>
      </c>
      <c r="D147" s="181" t="s">
        <v>178</v>
      </c>
      <c r="E147" s="182" t="s">
        <v>663</v>
      </c>
      <c r="F147" s="183" t="s">
        <v>664</v>
      </c>
      <c r="G147" s="184" t="s">
        <v>294</v>
      </c>
      <c r="H147" s="185">
        <v>39.6</v>
      </c>
      <c r="I147" s="186"/>
      <c r="J147" s="187">
        <f>ROUND(I147*H147,2)</f>
        <v>0</v>
      </c>
      <c r="K147" s="183" t="s">
        <v>21</v>
      </c>
      <c r="L147" s="41"/>
      <c r="M147" s="188" t="s">
        <v>21</v>
      </c>
      <c r="N147" s="189" t="s">
        <v>48</v>
      </c>
      <c r="O147" s="66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182</v>
      </c>
      <c r="AT147" s="192" t="s">
        <v>178</v>
      </c>
      <c r="AU147" s="192" t="s">
        <v>87</v>
      </c>
      <c r="AY147" s="19" t="s">
        <v>176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9" t="s">
        <v>84</v>
      </c>
      <c r="BK147" s="193">
        <f>ROUND(I147*H147,2)</f>
        <v>0</v>
      </c>
      <c r="BL147" s="19" t="s">
        <v>182</v>
      </c>
      <c r="BM147" s="192" t="s">
        <v>1182</v>
      </c>
    </row>
    <row r="148" spans="1:65" s="14" customFormat="1" ht="11.25">
      <c r="B148" s="210"/>
      <c r="C148" s="211"/>
      <c r="D148" s="201" t="s">
        <v>186</v>
      </c>
      <c r="E148" s="212" t="s">
        <v>21</v>
      </c>
      <c r="F148" s="213" t="s">
        <v>596</v>
      </c>
      <c r="G148" s="211"/>
      <c r="H148" s="214">
        <v>39.6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186</v>
      </c>
      <c r="AU148" s="220" t="s">
        <v>87</v>
      </c>
      <c r="AV148" s="14" t="s">
        <v>87</v>
      </c>
      <c r="AW148" s="14" t="s">
        <v>38</v>
      </c>
      <c r="AX148" s="14" t="s">
        <v>77</v>
      </c>
      <c r="AY148" s="220" t="s">
        <v>176</v>
      </c>
    </row>
    <row r="149" spans="1:65" s="15" customFormat="1" ht="11.25">
      <c r="B149" s="221"/>
      <c r="C149" s="222"/>
      <c r="D149" s="201" t="s">
        <v>186</v>
      </c>
      <c r="E149" s="223" t="s">
        <v>21</v>
      </c>
      <c r="F149" s="224" t="s">
        <v>188</v>
      </c>
      <c r="G149" s="222"/>
      <c r="H149" s="225">
        <v>39.6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186</v>
      </c>
      <c r="AU149" s="231" t="s">
        <v>87</v>
      </c>
      <c r="AV149" s="15" t="s">
        <v>182</v>
      </c>
      <c r="AW149" s="15" t="s">
        <v>38</v>
      </c>
      <c r="AX149" s="15" t="s">
        <v>84</v>
      </c>
      <c r="AY149" s="231" t="s">
        <v>176</v>
      </c>
    </row>
    <row r="150" spans="1:65" s="2" customFormat="1" ht="37.9" customHeight="1">
      <c r="A150" s="36"/>
      <c r="B150" s="37"/>
      <c r="C150" s="181" t="s">
        <v>221</v>
      </c>
      <c r="D150" s="181" t="s">
        <v>178</v>
      </c>
      <c r="E150" s="182" t="s">
        <v>328</v>
      </c>
      <c r="F150" s="183" t="s">
        <v>329</v>
      </c>
      <c r="G150" s="184" t="s">
        <v>298</v>
      </c>
      <c r="H150" s="185">
        <v>55.234000000000002</v>
      </c>
      <c r="I150" s="186"/>
      <c r="J150" s="187">
        <f>ROUND(I150*H150,2)</f>
        <v>0</v>
      </c>
      <c r="K150" s="183" t="s">
        <v>181</v>
      </c>
      <c r="L150" s="41"/>
      <c r="M150" s="188" t="s">
        <v>21</v>
      </c>
      <c r="N150" s="189" t="s">
        <v>48</v>
      </c>
      <c r="O150" s="66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2" t="s">
        <v>182</v>
      </c>
      <c r="AT150" s="192" t="s">
        <v>178</v>
      </c>
      <c r="AU150" s="192" t="s">
        <v>87</v>
      </c>
      <c r="AY150" s="19" t="s">
        <v>176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9" t="s">
        <v>84</v>
      </c>
      <c r="BK150" s="193">
        <f>ROUND(I150*H150,2)</f>
        <v>0</v>
      </c>
      <c r="BL150" s="19" t="s">
        <v>182</v>
      </c>
      <c r="BM150" s="192" t="s">
        <v>1183</v>
      </c>
    </row>
    <row r="151" spans="1:65" s="2" customFormat="1" ht="11.25">
      <c r="A151" s="36"/>
      <c r="B151" s="37"/>
      <c r="C151" s="38"/>
      <c r="D151" s="194" t="s">
        <v>184</v>
      </c>
      <c r="E151" s="38"/>
      <c r="F151" s="195" t="s">
        <v>331</v>
      </c>
      <c r="G151" s="38"/>
      <c r="H151" s="38"/>
      <c r="I151" s="196"/>
      <c r="J151" s="38"/>
      <c r="K151" s="38"/>
      <c r="L151" s="41"/>
      <c r="M151" s="197"/>
      <c r="N151" s="198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184</v>
      </c>
      <c r="AU151" s="19" t="s">
        <v>87</v>
      </c>
    </row>
    <row r="152" spans="1:65" s="13" customFormat="1" ht="11.25">
      <c r="B152" s="199"/>
      <c r="C152" s="200"/>
      <c r="D152" s="201" t="s">
        <v>186</v>
      </c>
      <c r="E152" s="202" t="s">
        <v>21</v>
      </c>
      <c r="F152" s="203" t="s">
        <v>332</v>
      </c>
      <c r="G152" s="200"/>
      <c r="H152" s="202" t="s">
        <v>21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186</v>
      </c>
      <c r="AU152" s="209" t="s">
        <v>87</v>
      </c>
      <c r="AV152" s="13" t="s">
        <v>84</v>
      </c>
      <c r="AW152" s="13" t="s">
        <v>38</v>
      </c>
      <c r="AX152" s="13" t="s">
        <v>77</v>
      </c>
      <c r="AY152" s="209" t="s">
        <v>176</v>
      </c>
    </row>
    <row r="153" spans="1:65" s="14" customFormat="1" ht="11.25">
      <c r="B153" s="210"/>
      <c r="C153" s="211"/>
      <c r="D153" s="201" t="s">
        <v>186</v>
      </c>
      <c r="E153" s="212" t="s">
        <v>21</v>
      </c>
      <c r="F153" s="213" t="s">
        <v>583</v>
      </c>
      <c r="G153" s="211"/>
      <c r="H153" s="214">
        <v>55.234000000000002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186</v>
      </c>
      <c r="AU153" s="220" t="s">
        <v>87</v>
      </c>
      <c r="AV153" s="14" t="s">
        <v>87</v>
      </c>
      <c r="AW153" s="14" t="s">
        <v>38</v>
      </c>
      <c r="AX153" s="14" t="s">
        <v>77</v>
      </c>
      <c r="AY153" s="220" t="s">
        <v>176</v>
      </c>
    </row>
    <row r="154" spans="1:65" s="15" customFormat="1" ht="11.25">
      <c r="B154" s="221"/>
      <c r="C154" s="222"/>
      <c r="D154" s="201" t="s">
        <v>186</v>
      </c>
      <c r="E154" s="223" t="s">
        <v>21</v>
      </c>
      <c r="F154" s="224" t="s">
        <v>188</v>
      </c>
      <c r="G154" s="222"/>
      <c r="H154" s="225">
        <v>55.234000000000002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186</v>
      </c>
      <c r="AU154" s="231" t="s">
        <v>87</v>
      </c>
      <c r="AV154" s="15" t="s">
        <v>182</v>
      </c>
      <c r="AW154" s="15" t="s">
        <v>38</v>
      </c>
      <c r="AX154" s="15" t="s">
        <v>84</v>
      </c>
      <c r="AY154" s="231" t="s">
        <v>176</v>
      </c>
    </row>
    <row r="155" spans="1:65" s="2" customFormat="1" ht="24.2" customHeight="1">
      <c r="A155" s="36"/>
      <c r="B155" s="37"/>
      <c r="C155" s="181" t="s">
        <v>233</v>
      </c>
      <c r="D155" s="181" t="s">
        <v>178</v>
      </c>
      <c r="E155" s="182" t="s">
        <v>419</v>
      </c>
      <c r="F155" s="183" t="s">
        <v>420</v>
      </c>
      <c r="G155" s="184" t="s">
        <v>298</v>
      </c>
      <c r="H155" s="185">
        <v>55.234000000000002</v>
      </c>
      <c r="I155" s="186"/>
      <c r="J155" s="187">
        <f>ROUND(I155*H155,2)</f>
        <v>0</v>
      </c>
      <c r="K155" s="183" t="s">
        <v>181</v>
      </c>
      <c r="L155" s="41"/>
      <c r="M155" s="188" t="s">
        <v>21</v>
      </c>
      <c r="N155" s="189" t="s">
        <v>48</v>
      </c>
      <c r="O155" s="66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2" t="s">
        <v>182</v>
      </c>
      <c r="AT155" s="192" t="s">
        <v>178</v>
      </c>
      <c r="AU155" s="192" t="s">
        <v>87</v>
      </c>
      <c r="AY155" s="19" t="s">
        <v>176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9" t="s">
        <v>84</v>
      </c>
      <c r="BK155" s="193">
        <f>ROUND(I155*H155,2)</f>
        <v>0</v>
      </c>
      <c r="BL155" s="19" t="s">
        <v>182</v>
      </c>
      <c r="BM155" s="192" t="s">
        <v>1184</v>
      </c>
    </row>
    <row r="156" spans="1:65" s="2" customFormat="1" ht="11.25">
      <c r="A156" s="36"/>
      <c r="B156" s="37"/>
      <c r="C156" s="38"/>
      <c r="D156" s="194" t="s">
        <v>184</v>
      </c>
      <c r="E156" s="38"/>
      <c r="F156" s="195" t="s">
        <v>422</v>
      </c>
      <c r="G156" s="38"/>
      <c r="H156" s="38"/>
      <c r="I156" s="196"/>
      <c r="J156" s="38"/>
      <c r="K156" s="38"/>
      <c r="L156" s="41"/>
      <c r="M156" s="197"/>
      <c r="N156" s="198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184</v>
      </c>
      <c r="AU156" s="19" t="s">
        <v>87</v>
      </c>
    </row>
    <row r="157" spans="1:65" s="13" customFormat="1" ht="11.25">
      <c r="B157" s="199"/>
      <c r="C157" s="200"/>
      <c r="D157" s="201" t="s">
        <v>186</v>
      </c>
      <c r="E157" s="202" t="s">
        <v>21</v>
      </c>
      <c r="F157" s="203" t="s">
        <v>338</v>
      </c>
      <c r="G157" s="200"/>
      <c r="H157" s="202" t="s">
        <v>21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186</v>
      </c>
      <c r="AU157" s="209" t="s">
        <v>87</v>
      </c>
      <c r="AV157" s="13" t="s">
        <v>84</v>
      </c>
      <c r="AW157" s="13" t="s">
        <v>38</v>
      </c>
      <c r="AX157" s="13" t="s">
        <v>77</v>
      </c>
      <c r="AY157" s="209" t="s">
        <v>176</v>
      </c>
    </row>
    <row r="158" spans="1:65" s="14" customFormat="1" ht="11.25">
      <c r="B158" s="210"/>
      <c r="C158" s="211"/>
      <c r="D158" s="201" t="s">
        <v>186</v>
      </c>
      <c r="E158" s="212" t="s">
        <v>21</v>
      </c>
      <c r="F158" s="213" t="s">
        <v>583</v>
      </c>
      <c r="G158" s="211"/>
      <c r="H158" s="214">
        <v>55.234000000000002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186</v>
      </c>
      <c r="AU158" s="220" t="s">
        <v>87</v>
      </c>
      <c r="AV158" s="14" t="s">
        <v>87</v>
      </c>
      <c r="AW158" s="14" t="s">
        <v>38</v>
      </c>
      <c r="AX158" s="14" t="s">
        <v>77</v>
      </c>
      <c r="AY158" s="220" t="s">
        <v>176</v>
      </c>
    </row>
    <row r="159" spans="1:65" s="15" customFormat="1" ht="11.25">
      <c r="B159" s="221"/>
      <c r="C159" s="222"/>
      <c r="D159" s="201" t="s">
        <v>186</v>
      </c>
      <c r="E159" s="223" t="s">
        <v>21</v>
      </c>
      <c r="F159" s="224" t="s">
        <v>188</v>
      </c>
      <c r="G159" s="222"/>
      <c r="H159" s="225">
        <v>55.234000000000002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186</v>
      </c>
      <c r="AU159" s="231" t="s">
        <v>87</v>
      </c>
      <c r="AV159" s="15" t="s">
        <v>182</v>
      </c>
      <c r="AW159" s="15" t="s">
        <v>38</v>
      </c>
      <c r="AX159" s="15" t="s">
        <v>84</v>
      </c>
      <c r="AY159" s="231" t="s">
        <v>176</v>
      </c>
    </row>
    <row r="160" spans="1:65" s="2" customFormat="1" ht="24.2" customHeight="1">
      <c r="A160" s="36"/>
      <c r="B160" s="37"/>
      <c r="C160" s="181" t="s">
        <v>237</v>
      </c>
      <c r="D160" s="181" t="s">
        <v>178</v>
      </c>
      <c r="E160" s="182" t="s">
        <v>339</v>
      </c>
      <c r="F160" s="183" t="s">
        <v>340</v>
      </c>
      <c r="G160" s="184" t="s">
        <v>298</v>
      </c>
      <c r="H160" s="185">
        <v>55.234000000000002</v>
      </c>
      <c r="I160" s="186"/>
      <c r="J160" s="187">
        <f>ROUND(I160*H160,2)</f>
        <v>0</v>
      </c>
      <c r="K160" s="183" t="s">
        <v>181</v>
      </c>
      <c r="L160" s="41"/>
      <c r="M160" s="188" t="s">
        <v>21</v>
      </c>
      <c r="N160" s="189" t="s">
        <v>48</v>
      </c>
      <c r="O160" s="66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2" t="s">
        <v>182</v>
      </c>
      <c r="AT160" s="192" t="s">
        <v>178</v>
      </c>
      <c r="AU160" s="192" t="s">
        <v>87</v>
      </c>
      <c r="AY160" s="19" t="s">
        <v>176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9" t="s">
        <v>84</v>
      </c>
      <c r="BK160" s="193">
        <f>ROUND(I160*H160,2)</f>
        <v>0</v>
      </c>
      <c r="BL160" s="19" t="s">
        <v>182</v>
      </c>
      <c r="BM160" s="192" t="s">
        <v>1185</v>
      </c>
    </row>
    <row r="161" spans="1:65" s="2" customFormat="1" ht="11.25">
      <c r="A161" s="36"/>
      <c r="B161" s="37"/>
      <c r="C161" s="38"/>
      <c r="D161" s="194" t="s">
        <v>184</v>
      </c>
      <c r="E161" s="38"/>
      <c r="F161" s="195" t="s">
        <v>342</v>
      </c>
      <c r="G161" s="38"/>
      <c r="H161" s="38"/>
      <c r="I161" s="196"/>
      <c r="J161" s="38"/>
      <c r="K161" s="38"/>
      <c r="L161" s="41"/>
      <c r="M161" s="197"/>
      <c r="N161" s="198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184</v>
      </c>
      <c r="AU161" s="19" t="s">
        <v>87</v>
      </c>
    </row>
    <row r="162" spans="1:65" s="13" customFormat="1" ht="11.25">
      <c r="B162" s="199"/>
      <c r="C162" s="200"/>
      <c r="D162" s="201" t="s">
        <v>186</v>
      </c>
      <c r="E162" s="202" t="s">
        <v>21</v>
      </c>
      <c r="F162" s="203" t="s">
        <v>332</v>
      </c>
      <c r="G162" s="200"/>
      <c r="H162" s="202" t="s">
        <v>21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186</v>
      </c>
      <c r="AU162" s="209" t="s">
        <v>87</v>
      </c>
      <c r="AV162" s="13" t="s">
        <v>84</v>
      </c>
      <c r="AW162" s="13" t="s">
        <v>38</v>
      </c>
      <c r="AX162" s="13" t="s">
        <v>77</v>
      </c>
      <c r="AY162" s="209" t="s">
        <v>176</v>
      </c>
    </row>
    <row r="163" spans="1:65" s="14" customFormat="1" ht="11.25">
      <c r="B163" s="210"/>
      <c r="C163" s="211"/>
      <c r="D163" s="201" t="s">
        <v>186</v>
      </c>
      <c r="E163" s="212" t="s">
        <v>21</v>
      </c>
      <c r="F163" s="213" t="s">
        <v>583</v>
      </c>
      <c r="G163" s="211"/>
      <c r="H163" s="214">
        <v>55.234000000000002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186</v>
      </c>
      <c r="AU163" s="220" t="s">
        <v>87</v>
      </c>
      <c r="AV163" s="14" t="s">
        <v>87</v>
      </c>
      <c r="AW163" s="14" t="s">
        <v>38</v>
      </c>
      <c r="AX163" s="14" t="s">
        <v>77</v>
      </c>
      <c r="AY163" s="220" t="s">
        <v>176</v>
      </c>
    </row>
    <row r="164" spans="1:65" s="15" customFormat="1" ht="11.25">
      <c r="B164" s="221"/>
      <c r="C164" s="222"/>
      <c r="D164" s="201" t="s">
        <v>186</v>
      </c>
      <c r="E164" s="223" t="s">
        <v>21</v>
      </c>
      <c r="F164" s="224" t="s">
        <v>188</v>
      </c>
      <c r="G164" s="222"/>
      <c r="H164" s="225">
        <v>55.234000000000002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186</v>
      </c>
      <c r="AU164" s="231" t="s">
        <v>87</v>
      </c>
      <c r="AV164" s="15" t="s">
        <v>182</v>
      </c>
      <c r="AW164" s="15" t="s">
        <v>38</v>
      </c>
      <c r="AX164" s="15" t="s">
        <v>84</v>
      </c>
      <c r="AY164" s="231" t="s">
        <v>176</v>
      </c>
    </row>
    <row r="165" spans="1:65" s="2" customFormat="1" ht="24.2" customHeight="1">
      <c r="A165" s="36"/>
      <c r="B165" s="37"/>
      <c r="C165" s="181" t="s">
        <v>241</v>
      </c>
      <c r="D165" s="181" t="s">
        <v>178</v>
      </c>
      <c r="E165" s="182" t="s">
        <v>669</v>
      </c>
      <c r="F165" s="183" t="s">
        <v>670</v>
      </c>
      <c r="G165" s="184" t="s">
        <v>298</v>
      </c>
      <c r="H165" s="185">
        <v>106.64</v>
      </c>
      <c r="I165" s="186"/>
      <c r="J165" s="187">
        <f>ROUND(I165*H165,2)</f>
        <v>0</v>
      </c>
      <c r="K165" s="183" t="s">
        <v>181</v>
      </c>
      <c r="L165" s="41"/>
      <c r="M165" s="188" t="s">
        <v>21</v>
      </c>
      <c r="N165" s="189" t="s">
        <v>48</v>
      </c>
      <c r="O165" s="66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2" t="s">
        <v>182</v>
      </c>
      <c r="AT165" s="192" t="s">
        <v>178</v>
      </c>
      <c r="AU165" s="192" t="s">
        <v>87</v>
      </c>
      <c r="AY165" s="19" t="s">
        <v>176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9" t="s">
        <v>84</v>
      </c>
      <c r="BK165" s="193">
        <f>ROUND(I165*H165,2)</f>
        <v>0</v>
      </c>
      <c r="BL165" s="19" t="s">
        <v>182</v>
      </c>
      <c r="BM165" s="192" t="s">
        <v>1186</v>
      </c>
    </row>
    <row r="166" spans="1:65" s="2" customFormat="1" ht="11.25">
      <c r="A166" s="36"/>
      <c r="B166" s="37"/>
      <c r="C166" s="38"/>
      <c r="D166" s="194" t="s">
        <v>184</v>
      </c>
      <c r="E166" s="38"/>
      <c r="F166" s="195" t="s">
        <v>672</v>
      </c>
      <c r="G166" s="38"/>
      <c r="H166" s="38"/>
      <c r="I166" s="196"/>
      <c r="J166" s="38"/>
      <c r="K166" s="38"/>
      <c r="L166" s="41"/>
      <c r="M166" s="197"/>
      <c r="N166" s="198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184</v>
      </c>
      <c r="AU166" s="19" t="s">
        <v>87</v>
      </c>
    </row>
    <row r="167" spans="1:65" s="13" customFormat="1" ht="11.25">
      <c r="B167" s="199"/>
      <c r="C167" s="200"/>
      <c r="D167" s="201" t="s">
        <v>186</v>
      </c>
      <c r="E167" s="202" t="s">
        <v>21</v>
      </c>
      <c r="F167" s="203" t="s">
        <v>1187</v>
      </c>
      <c r="G167" s="200"/>
      <c r="H167" s="202" t="s">
        <v>21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186</v>
      </c>
      <c r="AU167" s="209" t="s">
        <v>87</v>
      </c>
      <c r="AV167" s="13" t="s">
        <v>84</v>
      </c>
      <c r="AW167" s="13" t="s">
        <v>38</v>
      </c>
      <c r="AX167" s="13" t="s">
        <v>77</v>
      </c>
      <c r="AY167" s="209" t="s">
        <v>176</v>
      </c>
    </row>
    <row r="168" spans="1:65" s="14" customFormat="1" ht="11.25">
      <c r="B168" s="210"/>
      <c r="C168" s="211"/>
      <c r="D168" s="201" t="s">
        <v>186</v>
      </c>
      <c r="E168" s="212" t="s">
        <v>21</v>
      </c>
      <c r="F168" s="213" t="s">
        <v>1188</v>
      </c>
      <c r="G168" s="211"/>
      <c r="H168" s="214">
        <v>98.4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186</v>
      </c>
      <c r="AU168" s="220" t="s">
        <v>87</v>
      </c>
      <c r="AV168" s="14" t="s">
        <v>87</v>
      </c>
      <c r="AW168" s="14" t="s">
        <v>38</v>
      </c>
      <c r="AX168" s="14" t="s">
        <v>77</v>
      </c>
      <c r="AY168" s="220" t="s">
        <v>176</v>
      </c>
    </row>
    <row r="169" spans="1:65" s="16" customFormat="1" ht="11.25">
      <c r="B169" s="235"/>
      <c r="C169" s="236"/>
      <c r="D169" s="201" t="s">
        <v>186</v>
      </c>
      <c r="E169" s="237" t="s">
        <v>21</v>
      </c>
      <c r="F169" s="238" t="s">
        <v>428</v>
      </c>
      <c r="G169" s="236"/>
      <c r="H169" s="239">
        <v>98.4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186</v>
      </c>
      <c r="AU169" s="245" t="s">
        <v>87</v>
      </c>
      <c r="AV169" s="16" t="s">
        <v>195</v>
      </c>
      <c r="AW169" s="16" t="s">
        <v>38</v>
      </c>
      <c r="AX169" s="16" t="s">
        <v>77</v>
      </c>
      <c r="AY169" s="245" t="s">
        <v>176</v>
      </c>
    </row>
    <row r="170" spans="1:65" s="13" customFormat="1" ht="11.25">
      <c r="B170" s="199"/>
      <c r="C170" s="200"/>
      <c r="D170" s="201" t="s">
        <v>186</v>
      </c>
      <c r="E170" s="202" t="s">
        <v>21</v>
      </c>
      <c r="F170" s="203" t="s">
        <v>674</v>
      </c>
      <c r="G170" s="200"/>
      <c r="H170" s="202" t="s">
        <v>21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186</v>
      </c>
      <c r="AU170" s="209" t="s">
        <v>87</v>
      </c>
      <c r="AV170" s="13" t="s">
        <v>84</v>
      </c>
      <c r="AW170" s="13" t="s">
        <v>38</v>
      </c>
      <c r="AX170" s="13" t="s">
        <v>77</v>
      </c>
      <c r="AY170" s="209" t="s">
        <v>176</v>
      </c>
    </row>
    <row r="171" spans="1:65" s="13" customFormat="1" ht="11.25">
      <c r="B171" s="199"/>
      <c r="C171" s="200"/>
      <c r="D171" s="201" t="s">
        <v>186</v>
      </c>
      <c r="E171" s="202" t="s">
        <v>21</v>
      </c>
      <c r="F171" s="203" t="s">
        <v>675</v>
      </c>
      <c r="G171" s="200"/>
      <c r="H171" s="202" t="s">
        <v>21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186</v>
      </c>
      <c r="AU171" s="209" t="s">
        <v>87</v>
      </c>
      <c r="AV171" s="13" t="s">
        <v>84</v>
      </c>
      <c r="AW171" s="13" t="s">
        <v>38</v>
      </c>
      <c r="AX171" s="13" t="s">
        <v>77</v>
      </c>
      <c r="AY171" s="209" t="s">
        <v>176</v>
      </c>
    </row>
    <row r="172" spans="1:65" s="14" customFormat="1" ht="11.25">
      <c r="B172" s="210"/>
      <c r="C172" s="211"/>
      <c r="D172" s="201" t="s">
        <v>186</v>
      </c>
      <c r="E172" s="212" t="s">
        <v>21</v>
      </c>
      <c r="F172" s="213" t="s">
        <v>1189</v>
      </c>
      <c r="G172" s="211"/>
      <c r="H172" s="214">
        <v>-4.3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186</v>
      </c>
      <c r="AU172" s="220" t="s">
        <v>87</v>
      </c>
      <c r="AV172" s="14" t="s">
        <v>87</v>
      </c>
      <c r="AW172" s="14" t="s">
        <v>38</v>
      </c>
      <c r="AX172" s="14" t="s">
        <v>77</v>
      </c>
      <c r="AY172" s="220" t="s">
        <v>176</v>
      </c>
    </row>
    <row r="173" spans="1:65" s="13" customFormat="1" ht="11.25">
      <c r="B173" s="199"/>
      <c r="C173" s="200"/>
      <c r="D173" s="201" t="s">
        <v>186</v>
      </c>
      <c r="E173" s="202" t="s">
        <v>21</v>
      </c>
      <c r="F173" s="203" t="s">
        <v>679</v>
      </c>
      <c r="G173" s="200"/>
      <c r="H173" s="202" t="s">
        <v>21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186</v>
      </c>
      <c r="AU173" s="209" t="s">
        <v>87</v>
      </c>
      <c r="AV173" s="13" t="s">
        <v>84</v>
      </c>
      <c r="AW173" s="13" t="s">
        <v>38</v>
      </c>
      <c r="AX173" s="13" t="s">
        <v>77</v>
      </c>
      <c r="AY173" s="209" t="s">
        <v>176</v>
      </c>
    </row>
    <row r="174" spans="1:65" s="14" customFormat="1" ht="11.25">
      <c r="B174" s="210"/>
      <c r="C174" s="211"/>
      <c r="D174" s="201" t="s">
        <v>186</v>
      </c>
      <c r="E174" s="212" t="s">
        <v>21</v>
      </c>
      <c r="F174" s="213" t="s">
        <v>1190</v>
      </c>
      <c r="G174" s="211"/>
      <c r="H174" s="214">
        <v>-10.5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186</v>
      </c>
      <c r="AU174" s="220" t="s">
        <v>87</v>
      </c>
      <c r="AV174" s="14" t="s">
        <v>87</v>
      </c>
      <c r="AW174" s="14" t="s">
        <v>38</v>
      </c>
      <c r="AX174" s="14" t="s">
        <v>77</v>
      </c>
      <c r="AY174" s="220" t="s">
        <v>176</v>
      </c>
    </row>
    <row r="175" spans="1:65" s="16" customFormat="1" ht="11.25">
      <c r="B175" s="235"/>
      <c r="C175" s="236"/>
      <c r="D175" s="201" t="s">
        <v>186</v>
      </c>
      <c r="E175" s="237" t="s">
        <v>21</v>
      </c>
      <c r="F175" s="238" t="s">
        <v>428</v>
      </c>
      <c r="G175" s="236"/>
      <c r="H175" s="239">
        <v>-14.8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186</v>
      </c>
      <c r="AU175" s="245" t="s">
        <v>87</v>
      </c>
      <c r="AV175" s="16" t="s">
        <v>195</v>
      </c>
      <c r="AW175" s="16" t="s">
        <v>38</v>
      </c>
      <c r="AX175" s="16" t="s">
        <v>77</v>
      </c>
      <c r="AY175" s="245" t="s">
        <v>176</v>
      </c>
    </row>
    <row r="176" spans="1:65" s="13" customFormat="1" ht="11.25">
      <c r="B176" s="199"/>
      <c r="C176" s="200"/>
      <c r="D176" s="201" t="s">
        <v>186</v>
      </c>
      <c r="E176" s="202" t="s">
        <v>21</v>
      </c>
      <c r="F176" s="203" t="s">
        <v>1191</v>
      </c>
      <c r="G176" s="200"/>
      <c r="H176" s="202" t="s">
        <v>21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186</v>
      </c>
      <c r="AU176" s="209" t="s">
        <v>87</v>
      </c>
      <c r="AV176" s="13" t="s">
        <v>84</v>
      </c>
      <c r="AW176" s="13" t="s">
        <v>38</v>
      </c>
      <c r="AX176" s="13" t="s">
        <v>77</v>
      </c>
      <c r="AY176" s="209" t="s">
        <v>176</v>
      </c>
    </row>
    <row r="177" spans="1:65" s="14" customFormat="1" ht="11.25">
      <c r="B177" s="210"/>
      <c r="C177" s="211"/>
      <c r="D177" s="201" t="s">
        <v>186</v>
      </c>
      <c r="E177" s="212" t="s">
        <v>21</v>
      </c>
      <c r="F177" s="213" t="s">
        <v>1192</v>
      </c>
      <c r="G177" s="211"/>
      <c r="H177" s="214">
        <v>6.12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186</v>
      </c>
      <c r="AU177" s="220" t="s">
        <v>87</v>
      </c>
      <c r="AV177" s="14" t="s">
        <v>87</v>
      </c>
      <c r="AW177" s="14" t="s">
        <v>38</v>
      </c>
      <c r="AX177" s="14" t="s">
        <v>77</v>
      </c>
      <c r="AY177" s="220" t="s">
        <v>176</v>
      </c>
    </row>
    <row r="178" spans="1:65" s="14" customFormat="1" ht="11.25">
      <c r="B178" s="210"/>
      <c r="C178" s="211"/>
      <c r="D178" s="201" t="s">
        <v>186</v>
      </c>
      <c r="E178" s="212" t="s">
        <v>21</v>
      </c>
      <c r="F178" s="213" t="s">
        <v>1193</v>
      </c>
      <c r="G178" s="211"/>
      <c r="H178" s="214">
        <v>4.26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186</v>
      </c>
      <c r="AU178" s="220" t="s">
        <v>87</v>
      </c>
      <c r="AV178" s="14" t="s">
        <v>87</v>
      </c>
      <c r="AW178" s="14" t="s">
        <v>38</v>
      </c>
      <c r="AX178" s="14" t="s">
        <v>77</v>
      </c>
      <c r="AY178" s="220" t="s">
        <v>176</v>
      </c>
    </row>
    <row r="179" spans="1:65" s="14" customFormat="1" ht="11.25">
      <c r="B179" s="210"/>
      <c r="C179" s="211"/>
      <c r="D179" s="201" t="s">
        <v>186</v>
      </c>
      <c r="E179" s="212" t="s">
        <v>21</v>
      </c>
      <c r="F179" s="213" t="s">
        <v>1194</v>
      </c>
      <c r="G179" s="211"/>
      <c r="H179" s="214">
        <v>12.66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186</v>
      </c>
      <c r="AU179" s="220" t="s">
        <v>87</v>
      </c>
      <c r="AV179" s="14" t="s">
        <v>87</v>
      </c>
      <c r="AW179" s="14" t="s">
        <v>38</v>
      </c>
      <c r="AX179" s="14" t="s">
        <v>77</v>
      </c>
      <c r="AY179" s="220" t="s">
        <v>176</v>
      </c>
    </row>
    <row r="180" spans="1:65" s="16" customFormat="1" ht="11.25">
      <c r="B180" s="235"/>
      <c r="C180" s="236"/>
      <c r="D180" s="201" t="s">
        <v>186</v>
      </c>
      <c r="E180" s="237" t="s">
        <v>21</v>
      </c>
      <c r="F180" s="238" t="s">
        <v>428</v>
      </c>
      <c r="G180" s="236"/>
      <c r="H180" s="239">
        <v>23.04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186</v>
      </c>
      <c r="AU180" s="245" t="s">
        <v>87</v>
      </c>
      <c r="AV180" s="16" t="s">
        <v>195</v>
      </c>
      <c r="AW180" s="16" t="s">
        <v>38</v>
      </c>
      <c r="AX180" s="16" t="s">
        <v>77</v>
      </c>
      <c r="AY180" s="245" t="s">
        <v>176</v>
      </c>
    </row>
    <row r="181" spans="1:65" s="15" customFormat="1" ht="11.25">
      <c r="B181" s="221"/>
      <c r="C181" s="222"/>
      <c r="D181" s="201" t="s">
        <v>186</v>
      </c>
      <c r="E181" s="223" t="s">
        <v>589</v>
      </c>
      <c r="F181" s="224" t="s">
        <v>188</v>
      </c>
      <c r="G181" s="222"/>
      <c r="H181" s="225">
        <v>106.64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186</v>
      </c>
      <c r="AU181" s="231" t="s">
        <v>87</v>
      </c>
      <c r="AV181" s="15" t="s">
        <v>182</v>
      </c>
      <c r="AW181" s="15" t="s">
        <v>38</v>
      </c>
      <c r="AX181" s="15" t="s">
        <v>84</v>
      </c>
      <c r="AY181" s="231" t="s">
        <v>176</v>
      </c>
    </row>
    <row r="182" spans="1:65" s="13" customFormat="1" ht="11.25">
      <c r="B182" s="199"/>
      <c r="C182" s="200"/>
      <c r="D182" s="201" t="s">
        <v>186</v>
      </c>
      <c r="E182" s="202" t="s">
        <v>21</v>
      </c>
      <c r="F182" s="203" t="s">
        <v>683</v>
      </c>
      <c r="G182" s="200"/>
      <c r="H182" s="202" t="s">
        <v>21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186</v>
      </c>
      <c r="AU182" s="209" t="s">
        <v>87</v>
      </c>
      <c r="AV182" s="13" t="s">
        <v>84</v>
      </c>
      <c r="AW182" s="13" t="s">
        <v>38</v>
      </c>
      <c r="AX182" s="13" t="s">
        <v>77</v>
      </c>
      <c r="AY182" s="209" t="s">
        <v>176</v>
      </c>
    </row>
    <row r="183" spans="1:65" s="14" customFormat="1" ht="11.25">
      <c r="B183" s="210"/>
      <c r="C183" s="211"/>
      <c r="D183" s="201" t="s">
        <v>186</v>
      </c>
      <c r="E183" s="212" t="s">
        <v>21</v>
      </c>
      <c r="F183" s="213" t="s">
        <v>586</v>
      </c>
      <c r="G183" s="211"/>
      <c r="H183" s="214">
        <v>161.58000000000001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186</v>
      </c>
      <c r="AU183" s="220" t="s">
        <v>87</v>
      </c>
      <c r="AV183" s="14" t="s">
        <v>87</v>
      </c>
      <c r="AW183" s="14" t="s">
        <v>38</v>
      </c>
      <c r="AX183" s="14" t="s">
        <v>77</v>
      </c>
      <c r="AY183" s="220" t="s">
        <v>176</v>
      </c>
    </row>
    <row r="184" spans="1:65" s="14" customFormat="1" ht="11.25">
      <c r="B184" s="210"/>
      <c r="C184" s="211"/>
      <c r="D184" s="201" t="s">
        <v>186</v>
      </c>
      <c r="E184" s="212" t="s">
        <v>21</v>
      </c>
      <c r="F184" s="213" t="s">
        <v>1148</v>
      </c>
      <c r="G184" s="211"/>
      <c r="H184" s="214">
        <v>0.29399999999999998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186</v>
      </c>
      <c r="AU184" s="220" t="s">
        <v>87</v>
      </c>
      <c r="AV184" s="14" t="s">
        <v>87</v>
      </c>
      <c r="AW184" s="14" t="s">
        <v>38</v>
      </c>
      <c r="AX184" s="14" t="s">
        <v>77</v>
      </c>
      <c r="AY184" s="220" t="s">
        <v>176</v>
      </c>
    </row>
    <row r="185" spans="1:65" s="14" customFormat="1" ht="11.25">
      <c r="B185" s="210"/>
      <c r="C185" s="211"/>
      <c r="D185" s="201" t="s">
        <v>186</v>
      </c>
      <c r="E185" s="212" t="s">
        <v>21</v>
      </c>
      <c r="F185" s="213" t="s">
        <v>684</v>
      </c>
      <c r="G185" s="211"/>
      <c r="H185" s="214">
        <v>-106.64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186</v>
      </c>
      <c r="AU185" s="220" t="s">
        <v>87</v>
      </c>
      <c r="AV185" s="14" t="s">
        <v>87</v>
      </c>
      <c r="AW185" s="14" t="s">
        <v>38</v>
      </c>
      <c r="AX185" s="14" t="s">
        <v>77</v>
      </c>
      <c r="AY185" s="220" t="s">
        <v>176</v>
      </c>
    </row>
    <row r="186" spans="1:65" s="16" customFormat="1" ht="11.25">
      <c r="B186" s="235"/>
      <c r="C186" s="236"/>
      <c r="D186" s="201" t="s">
        <v>186</v>
      </c>
      <c r="E186" s="237" t="s">
        <v>583</v>
      </c>
      <c r="F186" s="238" t="s">
        <v>428</v>
      </c>
      <c r="G186" s="236"/>
      <c r="H186" s="239">
        <v>55.234000000000002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186</v>
      </c>
      <c r="AU186" s="245" t="s">
        <v>87</v>
      </c>
      <c r="AV186" s="16" t="s">
        <v>195</v>
      </c>
      <c r="AW186" s="16" t="s">
        <v>38</v>
      </c>
      <c r="AX186" s="16" t="s">
        <v>77</v>
      </c>
      <c r="AY186" s="245" t="s">
        <v>176</v>
      </c>
    </row>
    <row r="187" spans="1:65" s="2" customFormat="1" ht="24.2" customHeight="1">
      <c r="A187" s="36"/>
      <c r="B187" s="37"/>
      <c r="C187" s="181" t="s">
        <v>246</v>
      </c>
      <c r="D187" s="181" t="s">
        <v>178</v>
      </c>
      <c r="E187" s="182" t="s">
        <v>343</v>
      </c>
      <c r="F187" s="183" t="s">
        <v>344</v>
      </c>
      <c r="G187" s="184" t="s">
        <v>131</v>
      </c>
      <c r="H187" s="185">
        <v>38.612000000000002</v>
      </c>
      <c r="I187" s="186"/>
      <c r="J187" s="187">
        <f>ROUND(I187*H187,2)</f>
        <v>0</v>
      </c>
      <c r="K187" s="183" t="s">
        <v>21</v>
      </c>
      <c r="L187" s="41"/>
      <c r="M187" s="188" t="s">
        <v>21</v>
      </c>
      <c r="N187" s="189" t="s">
        <v>48</v>
      </c>
      <c r="O187" s="66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2" t="s">
        <v>182</v>
      </c>
      <c r="AT187" s="192" t="s">
        <v>178</v>
      </c>
      <c r="AU187" s="192" t="s">
        <v>87</v>
      </c>
      <c r="AY187" s="19" t="s">
        <v>176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9" t="s">
        <v>84</v>
      </c>
      <c r="BK187" s="193">
        <f>ROUND(I187*H187,2)</f>
        <v>0</v>
      </c>
      <c r="BL187" s="19" t="s">
        <v>182</v>
      </c>
      <c r="BM187" s="192" t="s">
        <v>1195</v>
      </c>
    </row>
    <row r="188" spans="1:65" s="14" customFormat="1" ht="11.25">
      <c r="B188" s="210"/>
      <c r="C188" s="211"/>
      <c r="D188" s="201" t="s">
        <v>186</v>
      </c>
      <c r="E188" s="212" t="s">
        <v>21</v>
      </c>
      <c r="F188" s="213" t="s">
        <v>575</v>
      </c>
      <c r="G188" s="211"/>
      <c r="H188" s="214">
        <v>38.612000000000002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186</v>
      </c>
      <c r="AU188" s="220" t="s">
        <v>87</v>
      </c>
      <c r="AV188" s="14" t="s">
        <v>87</v>
      </c>
      <c r="AW188" s="14" t="s">
        <v>38</v>
      </c>
      <c r="AX188" s="14" t="s">
        <v>77</v>
      </c>
      <c r="AY188" s="220" t="s">
        <v>176</v>
      </c>
    </row>
    <row r="189" spans="1:65" s="15" customFormat="1" ht="11.25">
      <c r="B189" s="221"/>
      <c r="C189" s="222"/>
      <c r="D189" s="201" t="s">
        <v>186</v>
      </c>
      <c r="E189" s="223" t="s">
        <v>21</v>
      </c>
      <c r="F189" s="224" t="s">
        <v>188</v>
      </c>
      <c r="G189" s="222"/>
      <c r="H189" s="225">
        <v>38.612000000000002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186</v>
      </c>
      <c r="AU189" s="231" t="s">
        <v>87</v>
      </c>
      <c r="AV189" s="15" t="s">
        <v>182</v>
      </c>
      <c r="AW189" s="15" t="s">
        <v>38</v>
      </c>
      <c r="AX189" s="15" t="s">
        <v>84</v>
      </c>
      <c r="AY189" s="231" t="s">
        <v>176</v>
      </c>
    </row>
    <row r="190" spans="1:65" s="12" customFormat="1" ht="22.9" customHeight="1">
      <c r="B190" s="165"/>
      <c r="C190" s="166"/>
      <c r="D190" s="167" t="s">
        <v>76</v>
      </c>
      <c r="E190" s="179" t="s">
        <v>195</v>
      </c>
      <c r="F190" s="179" t="s">
        <v>701</v>
      </c>
      <c r="G190" s="166"/>
      <c r="H190" s="166"/>
      <c r="I190" s="169"/>
      <c r="J190" s="180">
        <f>BK190</f>
        <v>0</v>
      </c>
      <c r="K190" s="166"/>
      <c r="L190" s="171"/>
      <c r="M190" s="172"/>
      <c r="N190" s="173"/>
      <c r="O190" s="173"/>
      <c r="P190" s="174">
        <f>SUM(P191:P287)</f>
        <v>0</v>
      </c>
      <c r="Q190" s="173"/>
      <c r="R190" s="174">
        <f>SUM(R191:R287)</f>
        <v>67.389393929999997</v>
      </c>
      <c r="S190" s="173"/>
      <c r="T190" s="175">
        <f>SUM(T191:T287)</f>
        <v>0</v>
      </c>
      <c r="AR190" s="176" t="s">
        <v>84</v>
      </c>
      <c r="AT190" s="177" t="s">
        <v>76</v>
      </c>
      <c r="AU190" s="177" t="s">
        <v>84</v>
      </c>
      <c r="AY190" s="176" t="s">
        <v>176</v>
      </c>
      <c r="BK190" s="178">
        <f>SUM(BK191:BK287)</f>
        <v>0</v>
      </c>
    </row>
    <row r="191" spans="1:65" s="2" customFormat="1" ht="37.9" customHeight="1">
      <c r="A191" s="36"/>
      <c r="B191" s="37"/>
      <c r="C191" s="181" t="s">
        <v>251</v>
      </c>
      <c r="D191" s="181" t="s">
        <v>178</v>
      </c>
      <c r="E191" s="182" t="s">
        <v>702</v>
      </c>
      <c r="F191" s="183" t="s">
        <v>703</v>
      </c>
      <c r="G191" s="184" t="s">
        <v>298</v>
      </c>
      <c r="H191" s="185">
        <v>7.1420000000000003</v>
      </c>
      <c r="I191" s="186"/>
      <c r="J191" s="187">
        <f>ROUND(I191*H191,2)</f>
        <v>0</v>
      </c>
      <c r="K191" s="183" t="s">
        <v>21</v>
      </c>
      <c r="L191" s="41"/>
      <c r="M191" s="188" t="s">
        <v>21</v>
      </c>
      <c r="N191" s="189" t="s">
        <v>48</v>
      </c>
      <c r="O191" s="66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2" t="s">
        <v>182</v>
      </c>
      <c r="AT191" s="192" t="s">
        <v>178</v>
      </c>
      <c r="AU191" s="192" t="s">
        <v>87</v>
      </c>
      <c r="AY191" s="19" t="s">
        <v>176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9" t="s">
        <v>84</v>
      </c>
      <c r="BK191" s="193">
        <f>ROUND(I191*H191,2)</f>
        <v>0</v>
      </c>
      <c r="BL191" s="19" t="s">
        <v>182</v>
      </c>
      <c r="BM191" s="192" t="s">
        <v>1196</v>
      </c>
    </row>
    <row r="192" spans="1:65" s="13" customFormat="1" ht="11.25">
      <c r="B192" s="199"/>
      <c r="C192" s="200"/>
      <c r="D192" s="201" t="s">
        <v>186</v>
      </c>
      <c r="E192" s="202" t="s">
        <v>21</v>
      </c>
      <c r="F192" s="203" t="s">
        <v>706</v>
      </c>
      <c r="G192" s="200"/>
      <c r="H192" s="202" t="s">
        <v>21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186</v>
      </c>
      <c r="AU192" s="209" t="s">
        <v>87</v>
      </c>
      <c r="AV192" s="13" t="s">
        <v>84</v>
      </c>
      <c r="AW192" s="13" t="s">
        <v>38</v>
      </c>
      <c r="AX192" s="13" t="s">
        <v>77</v>
      </c>
      <c r="AY192" s="209" t="s">
        <v>176</v>
      </c>
    </row>
    <row r="193" spans="1:65" s="13" customFormat="1" ht="11.25">
      <c r="B193" s="199"/>
      <c r="C193" s="200"/>
      <c r="D193" s="201" t="s">
        <v>186</v>
      </c>
      <c r="E193" s="202" t="s">
        <v>21</v>
      </c>
      <c r="F193" s="203" t="s">
        <v>707</v>
      </c>
      <c r="G193" s="200"/>
      <c r="H193" s="202" t="s">
        <v>21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186</v>
      </c>
      <c r="AU193" s="209" t="s">
        <v>87</v>
      </c>
      <c r="AV193" s="13" t="s">
        <v>84</v>
      </c>
      <c r="AW193" s="13" t="s">
        <v>38</v>
      </c>
      <c r="AX193" s="13" t="s">
        <v>77</v>
      </c>
      <c r="AY193" s="209" t="s">
        <v>176</v>
      </c>
    </row>
    <row r="194" spans="1:65" s="14" customFormat="1" ht="11.25">
      <c r="B194" s="210"/>
      <c r="C194" s="211"/>
      <c r="D194" s="201" t="s">
        <v>186</v>
      </c>
      <c r="E194" s="212" t="s">
        <v>21</v>
      </c>
      <c r="F194" s="213" t="s">
        <v>1197</v>
      </c>
      <c r="G194" s="211"/>
      <c r="H194" s="214">
        <v>2.4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186</v>
      </c>
      <c r="AU194" s="220" t="s">
        <v>87</v>
      </c>
      <c r="AV194" s="14" t="s">
        <v>87</v>
      </c>
      <c r="AW194" s="14" t="s">
        <v>38</v>
      </c>
      <c r="AX194" s="14" t="s">
        <v>77</v>
      </c>
      <c r="AY194" s="220" t="s">
        <v>176</v>
      </c>
    </row>
    <row r="195" spans="1:65" s="13" customFormat="1" ht="11.25">
      <c r="B195" s="199"/>
      <c r="C195" s="200"/>
      <c r="D195" s="201" t="s">
        <v>186</v>
      </c>
      <c r="E195" s="202" t="s">
        <v>21</v>
      </c>
      <c r="F195" s="203" t="s">
        <v>709</v>
      </c>
      <c r="G195" s="200"/>
      <c r="H195" s="202" t="s">
        <v>21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186</v>
      </c>
      <c r="AU195" s="209" t="s">
        <v>87</v>
      </c>
      <c r="AV195" s="13" t="s">
        <v>84</v>
      </c>
      <c r="AW195" s="13" t="s">
        <v>38</v>
      </c>
      <c r="AX195" s="13" t="s">
        <v>77</v>
      </c>
      <c r="AY195" s="209" t="s">
        <v>176</v>
      </c>
    </row>
    <row r="196" spans="1:65" s="14" customFormat="1" ht="11.25">
      <c r="B196" s="210"/>
      <c r="C196" s="211"/>
      <c r="D196" s="201" t="s">
        <v>186</v>
      </c>
      <c r="E196" s="212" t="s">
        <v>21</v>
      </c>
      <c r="F196" s="213" t="s">
        <v>1198</v>
      </c>
      <c r="G196" s="211"/>
      <c r="H196" s="214">
        <v>4.4029999999999996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186</v>
      </c>
      <c r="AU196" s="220" t="s">
        <v>87</v>
      </c>
      <c r="AV196" s="14" t="s">
        <v>87</v>
      </c>
      <c r="AW196" s="14" t="s">
        <v>38</v>
      </c>
      <c r="AX196" s="14" t="s">
        <v>77</v>
      </c>
      <c r="AY196" s="220" t="s">
        <v>176</v>
      </c>
    </row>
    <row r="197" spans="1:65" s="14" customFormat="1" ht="11.25">
      <c r="B197" s="210"/>
      <c r="C197" s="211"/>
      <c r="D197" s="201" t="s">
        <v>186</v>
      </c>
      <c r="E197" s="212" t="s">
        <v>21</v>
      </c>
      <c r="F197" s="213" t="s">
        <v>1199</v>
      </c>
      <c r="G197" s="211"/>
      <c r="H197" s="214">
        <v>0.33900000000000002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186</v>
      </c>
      <c r="AU197" s="220" t="s">
        <v>87</v>
      </c>
      <c r="AV197" s="14" t="s">
        <v>87</v>
      </c>
      <c r="AW197" s="14" t="s">
        <v>38</v>
      </c>
      <c r="AX197" s="14" t="s">
        <v>77</v>
      </c>
      <c r="AY197" s="220" t="s">
        <v>176</v>
      </c>
    </row>
    <row r="198" spans="1:65" s="15" customFormat="1" ht="11.25">
      <c r="B198" s="221"/>
      <c r="C198" s="222"/>
      <c r="D198" s="201" t="s">
        <v>186</v>
      </c>
      <c r="E198" s="223" t="s">
        <v>21</v>
      </c>
      <c r="F198" s="224" t="s">
        <v>188</v>
      </c>
      <c r="G198" s="222"/>
      <c r="H198" s="225">
        <v>7.1420000000000003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186</v>
      </c>
      <c r="AU198" s="231" t="s">
        <v>87</v>
      </c>
      <c r="AV198" s="15" t="s">
        <v>182</v>
      </c>
      <c r="AW198" s="15" t="s">
        <v>38</v>
      </c>
      <c r="AX198" s="15" t="s">
        <v>84</v>
      </c>
      <c r="AY198" s="231" t="s">
        <v>176</v>
      </c>
    </row>
    <row r="199" spans="1:65" s="2" customFormat="1" ht="37.9" customHeight="1">
      <c r="A199" s="36"/>
      <c r="B199" s="37"/>
      <c r="C199" s="181" t="s">
        <v>256</v>
      </c>
      <c r="D199" s="181" t="s">
        <v>178</v>
      </c>
      <c r="E199" s="182" t="s">
        <v>712</v>
      </c>
      <c r="F199" s="183" t="s">
        <v>713</v>
      </c>
      <c r="G199" s="184" t="s">
        <v>298</v>
      </c>
      <c r="H199" s="185">
        <v>6.4489999999999998</v>
      </c>
      <c r="I199" s="186"/>
      <c r="J199" s="187">
        <f>ROUND(I199*H199,2)</f>
        <v>0</v>
      </c>
      <c r="K199" s="183" t="s">
        <v>21</v>
      </c>
      <c r="L199" s="41"/>
      <c r="M199" s="188" t="s">
        <v>21</v>
      </c>
      <c r="N199" s="189" t="s">
        <v>48</v>
      </c>
      <c r="O199" s="66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2" t="s">
        <v>182</v>
      </c>
      <c r="AT199" s="192" t="s">
        <v>178</v>
      </c>
      <c r="AU199" s="192" t="s">
        <v>87</v>
      </c>
      <c r="AY199" s="19" t="s">
        <v>176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9" t="s">
        <v>84</v>
      </c>
      <c r="BK199" s="193">
        <f>ROUND(I199*H199,2)</f>
        <v>0</v>
      </c>
      <c r="BL199" s="19" t="s">
        <v>182</v>
      </c>
      <c r="BM199" s="192" t="s">
        <v>1200</v>
      </c>
    </row>
    <row r="200" spans="1:65" s="13" customFormat="1" ht="11.25">
      <c r="B200" s="199"/>
      <c r="C200" s="200"/>
      <c r="D200" s="201" t="s">
        <v>186</v>
      </c>
      <c r="E200" s="202" t="s">
        <v>21</v>
      </c>
      <c r="F200" s="203" t="s">
        <v>716</v>
      </c>
      <c r="G200" s="200"/>
      <c r="H200" s="202" t="s">
        <v>21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186</v>
      </c>
      <c r="AU200" s="209" t="s">
        <v>87</v>
      </c>
      <c r="AV200" s="13" t="s">
        <v>84</v>
      </c>
      <c r="AW200" s="13" t="s">
        <v>38</v>
      </c>
      <c r="AX200" s="13" t="s">
        <v>77</v>
      </c>
      <c r="AY200" s="209" t="s">
        <v>176</v>
      </c>
    </row>
    <row r="201" spans="1:65" s="14" customFormat="1" ht="11.25">
      <c r="B201" s="210"/>
      <c r="C201" s="211"/>
      <c r="D201" s="201" t="s">
        <v>186</v>
      </c>
      <c r="E201" s="212" t="s">
        <v>21</v>
      </c>
      <c r="F201" s="213" t="s">
        <v>1201</v>
      </c>
      <c r="G201" s="211"/>
      <c r="H201" s="214">
        <v>3.17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186</v>
      </c>
      <c r="AU201" s="220" t="s">
        <v>87</v>
      </c>
      <c r="AV201" s="14" t="s">
        <v>87</v>
      </c>
      <c r="AW201" s="14" t="s">
        <v>38</v>
      </c>
      <c r="AX201" s="14" t="s">
        <v>77</v>
      </c>
      <c r="AY201" s="220" t="s">
        <v>176</v>
      </c>
    </row>
    <row r="202" spans="1:65" s="14" customFormat="1" ht="11.25">
      <c r="B202" s="210"/>
      <c r="C202" s="211"/>
      <c r="D202" s="201" t="s">
        <v>186</v>
      </c>
      <c r="E202" s="212" t="s">
        <v>21</v>
      </c>
      <c r="F202" s="213" t="s">
        <v>1202</v>
      </c>
      <c r="G202" s="211"/>
      <c r="H202" s="214">
        <v>0.8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186</v>
      </c>
      <c r="AU202" s="220" t="s">
        <v>87</v>
      </c>
      <c r="AV202" s="14" t="s">
        <v>87</v>
      </c>
      <c r="AW202" s="14" t="s">
        <v>38</v>
      </c>
      <c r="AX202" s="14" t="s">
        <v>77</v>
      </c>
      <c r="AY202" s="220" t="s">
        <v>176</v>
      </c>
    </row>
    <row r="203" spans="1:65" s="14" customFormat="1" ht="11.25">
      <c r="B203" s="210"/>
      <c r="C203" s="211"/>
      <c r="D203" s="201" t="s">
        <v>186</v>
      </c>
      <c r="E203" s="212" t="s">
        <v>21</v>
      </c>
      <c r="F203" s="213" t="s">
        <v>1203</v>
      </c>
      <c r="G203" s="211"/>
      <c r="H203" s="214">
        <v>2.4790000000000001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186</v>
      </c>
      <c r="AU203" s="220" t="s">
        <v>87</v>
      </c>
      <c r="AV203" s="14" t="s">
        <v>87</v>
      </c>
      <c r="AW203" s="14" t="s">
        <v>38</v>
      </c>
      <c r="AX203" s="14" t="s">
        <v>77</v>
      </c>
      <c r="AY203" s="220" t="s">
        <v>176</v>
      </c>
    </row>
    <row r="204" spans="1:65" s="15" customFormat="1" ht="11.25">
      <c r="B204" s="221"/>
      <c r="C204" s="222"/>
      <c r="D204" s="201" t="s">
        <v>186</v>
      </c>
      <c r="E204" s="223" t="s">
        <v>21</v>
      </c>
      <c r="F204" s="224" t="s">
        <v>188</v>
      </c>
      <c r="G204" s="222"/>
      <c r="H204" s="225">
        <v>6.4489999999999998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186</v>
      </c>
      <c r="AU204" s="231" t="s">
        <v>87</v>
      </c>
      <c r="AV204" s="15" t="s">
        <v>182</v>
      </c>
      <c r="AW204" s="15" t="s">
        <v>38</v>
      </c>
      <c r="AX204" s="15" t="s">
        <v>84</v>
      </c>
      <c r="AY204" s="231" t="s">
        <v>176</v>
      </c>
    </row>
    <row r="205" spans="1:65" s="2" customFormat="1" ht="37.9" customHeight="1">
      <c r="A205" s="36"/>
      <c r="B205" s="37"/>
      <c r="C205" s="181" t="s">
        <v>8</v>
      </c>
      <c r="D205" s="181" t="s">
        <v>178</v>
      </c>
      <c r="E205" s="182" t="s">
        <v>719</v>
      </c>
      <c r="F205" s="183" t="s">
        <v>720</v>
      </c>
      <c r="G205" s="184" t="s">
        <v>298</v>
      </c>
      <c r="H205" s="185">
        <v>66.257999999999996</v>
      </c>
      <c r="I205" s="186"/>
      <c r="J205" s="187">
        <f>ROUND(I205*H205,2)</f>
        <v>0</v>
      </c>
      <c r="K205" s="183" t="s">
        <v>181</v>
      </c>
      <c r="L205" s="41"/>
      <c r="M205" s="188" t="s">
        <v>21</v>
      </c>
      <c r="N205" s="189" t="s">
        <v>48</v>
      </c>
      <c r="O205" s="66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2" t="s">
        <v>182</v>
      </c>
      <c r="AT205" s="192" t="s">
        <v>178</v>
      </c>
      <c r="AU205" s="192" t="s">
        <v>87</v>
      </c>
      <c r="AY205" s="19" t="s">
        <v>176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9" t="s">
        <v>84</v>
      </c>
      <c r="BK205" s="193">
        <f>ROUND(I205*H205,2)</f>
        <v>0</v>
      </c>
      <c r="BL205" s="19" t="s">
        <v>182</v>
      </c>
      <c r="BM205" s="192" t="s">
        <v>1204</v>
      </c>
    </row>
    <row r="206" spans="1:65" s="2" customFormat="1" ht="11.25">
      <c r="A206" s="36"/>
      <c r="B206" s="37"/>
      <c r="C206" s="38"/>
      <c r="D206" s="194" t="s">
        <v>184</v>
      </c>
      <c r="E206" s="38"/>
      <c r="F206" s="195" t="s">
        <v>722</v>
      </c>
      <c r="G206" s="38"/>
      <c r="H206" s="38"/>
      <c r="I206" s="196"/>
      <c r="J206" s="38"/>
      <c r="K206" s="38"/>
      <c r="L206" s="41"/>
      <c r="M206" s="197"/>
      <c r="N206" s="198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184</v>
      </c>
      <c r="AU206" s="19" t="s">
        <v>87</v>
      </c>
    </row>
    <row r="207" spans="1:65" s="13" customFormat="1" ht="11.25">
      <c r="B207" s="199"/>
      <c r="C207" s="200"/>
      <c r="D207" s="201" t="s">
        <v>186</v>
      </c>
      <c r="E207" s="202" t="s">
        <v>21</v>
      </c>
      <c r="F207" s="203" t="s">
        <v>1205</v>
      </c>
      <c r="G207" s="200"/>
      <c r="H207" s="202" t="s">
        <v>21</v>
      </c>
      <c r="I207" s="204"/>
      <c r="J207" s="200"/>
      <c r="K207" s="200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186</v>
      </c>
      <c r="AU207" s="209" t="s">
        <v>87</v>
      </c>
      <c r="AV207" s="13" t="s">
        <v>84</v>
      </c>
      <c r="AW207" s="13" t="s">
        <v>38</v>
      </c>
      <c r="AX207" s="13" t="s">
        <v>77</v>
      </c>
      <c r="AY207" s="209" t="s">
        <v>176</v>
      </c>
    </row>
    <row r="208" spans="1:65" s="13" customFormat="1" ht="11.25">
      <c r="B208" s="199"/>
      <c r="C208" s="200"/>
      <c r="D208" s="201" t="s">
        <v>186</v>
      </c>
      <c r="E208" s="202" t="s">
        <v>21</v>
      </c>
      <c r="F208" s="203" t="s">
        <v>724</v>
      </c>
      <c r="G208" s="200"/>
      <c r="H208" s="202" t="s">
        <v>21</v>
      </c>
      <c r="I208" s="204"/>
      <c r="J208" s="200"/>
      <c r="K208" s="200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186</v>
      </c>
      <c r="AU208" s="209" t="s">
        <v>87</v>
      </c>
      <c r="AV208" s="13" t="s">
        <v>84</v>
      </c>
      <c r="AW208" s="13" t="s">
        <v>38</v>
      </c>
      <c r="AX208" s="13" t="s">
        <v>77</v>
      </c>
      <c r="AY208" s="209" t="s">
        <v>176</v>
      </c>
    </row>
    <row r="209" spans="2:51" s="14" customFormat="1" ht="11.25">
      <c r="B209" s="210"/>
      <c r="C209" s="211"/>
      <c r="D209" s="201" t="s">
        <v>186</v>
      </c>
      <c r="E209" s="212" t="s">
        <v>21</v>
      </c>
      <c r="F209" s="213" t="s">
        <v>1206</v>
      </c>
      <c r="G209" s="211"/>
      <c r="H209" s="214">
        <v>18.7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186</v>
      </c>
      <c r="AU209" s="220" t="s">
        <v>87</v>
      </c>
      <c r="AV209" s="14" t="s">
        <v>87</v>
      </c>
      <c r="AW209" s="14" t="s">
        <v>38</v>
      </c>
      <c r="AX209" s="14" t="s">
        <v>77</v>
      </c>
      <c r="AY209" s="220" t="s">
        <v>176</v>
      </c>
    </row>
    <row r="210" spans="2:51" s="13" customFormat="1" ht="11.25">
      <c r="B210" s="199"/>
      <c r="C210" s="200"/>
      <c r="D210" s="201" t="s">
        <v>186</v>
      </c>
      <c r="E210" s="202" t="s">
        <v>21</v>
      </c>
      <c r="F210" s="203" t="s">
        <v>727</v>
      </c>
      <c r="G210" s="200"/>
      <c r="H210" s="202" t="s">
        <v>21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186</v>
      </c>
      <c r="AU210" s="209" t="s">
        <v>87</v>
      </c>
      <c r="AV210" s="13" t="s">
        <v>84</v>
      </c>
      <c r="AW210" s="13" t="s">
        <v>38</v>
      </c>
      <c r="AX210" s="13" t="s">
        <v>77</v>
      </c>
      <c r="AY210" s="209" t="s">
        <v>176</v>
      </c>
    </row>
    <row r="211" spans="2:51" s="14" customFormat="1" ht="11.25">
      <c r="B211" s="210"/>
      <c r="C211" s="211"/>
      <c r="D211" s="201" t="s">
        <v>186</v>
      </c>
      <c r="E211" s="212" t="s">
        <v>21</v>
      </c>
      <c r="F211" s="213" t="s">
        <v>1207</v>
      </c>
      <c r="G211" s="211"/>
      <c r="H211" s="214">
        <v>10.5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186</v>
      </c>
      <c r="AU211" s="220" t="s">
        <v>87</v>
      </c>
      <c r="AV211" s="14" t="s">
        <v>87</v>
      </c>
      <c r="AW211" s="14" t="s">
        <v>38</v>
      </c>
      <c r="AX211" s="14" t="s">
        <v>77</v>
      </c>
      <c r="AY211" s="220" t="s">
        <v>176</v>
      </c>
    </row>
    <row r="212" spans="2:51" s="13" customFormat="1" ht="11.25">
      <c r="B212" s="199"/>
      <c r="C212" s="200"/>
      <c r="D212" s="201" t="s">
        <v>186</v>
      </c>
      <c r="E212" s="202" t="s">
        <v>21</v>
      </c>
      <c r="F212" s="203" t="s">
        <v>1208</v>
      </c>
      <c r="G212" s="200"/>
      <c r="H212" s="202" t="s">
        <v>21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186</v>
      </c>
      <c r="AU212" s="209" t="s">
        <v>87</v>
      </c>
      <c r="AV212" s="13" t="s">
        <v>84</v>
      </c>
      <c r="AW212" s="13" t="s">
        <v>38</v>
      </c>
      <c r="AX212" s="13" t="s">
        <v>77</v>
      </c>
      <c r="AY212" s="209" t="s">
        <v>176</v>
      </c>
    </row>
    <row r="213" spans="2:51" s="14" customFormat="1" ht="11.25">
      <c r="B213" s="210"/>
      <c r="C213" s="211"/>
      <c r="D213" s="201" t="s">
        <v>186</v>
      </c>
      <c r="E213" s="212" t="s">
        <v>21</v>
      </c>
      <c r="F213" s="213" t="s">
        <v>1209</v>
      </c>
      <c r="G213" s="211"/>
      <c r="H213" s="214">
        <v>26.774999999999999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186</v>
      </c>
      <c r="AU213" s="220" t="s">
        <v>87</v>
      </c>
      <c r="AV213" s="14" t="s">
        <v>87</v>
      </c>
      <c r="AW213" s="14" t="s">
        <v>38</v>
      </c>
      <c r="AX213" s="14" t="s">
        <v>77</v>
      </c>
      <c r="AY213" s="220" t="s">
        <v>176</v>
      </c>
    </row>
    <row r="214" spans="2:51" s="13" customFormat="1" ht="11.25">
      <c r="B214" s="199"/>
      <c r="C214" s="200"/>
      <c r="D214" s="201" t="s">
        <v>186</v>
      </c>
      <c r="E214" s="202" t="s">
        <v>21</v>
      </c>
      <c r="F214" s="203" t="s">
        <v>1210</v>
      </c>
      <c r="G214" s="200"/>
      <c r="H214" s="202" t="s">
        <v>21</v>
      </c>
      <c r="I214" s="204"/>
      <c r="J214" s="200"/>
      <c r="K214" s="200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186</v>
      </c>
      <c r="AU214" s="209" t="s">
        <v>87</v>
      </c>
      <c r="AV214" s="13" t="s">
        <v>84</v>
      </c>
      <c r="AW214" s="13" t="s">
        <v>38</v>
      </c>
      <c r="AX214" s="13" t="s">
        <v>77</v>
      </c>
      <c r="AY214" s="209" t="s">
        <v>176</v>
      </c>
    </row>
    <row r="215" spans="2:51" s="14" customFormat="1" ht="11.25">
      <c r="B215" s="210"/>
      <c r="C215" s="211"/>
      <c r="D215" s="201" t="s">
        <v>186</v>
      </c>
      <c r="E215" s="212" t="s">
        <v>21</v>
      </c>
      <c r="F215" s="213" t="s">
        <v>1211</v>
      </c>
      <c r="G215" s="211"/>
      <c r="H215" s="214">
        <v>-0.63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186</v>
      </c>
      <c r="AU215" s="220" t="s">
        <v>87</v>
      </c>
      <c r="AV215" s="14" t="s">
        <v>87</v>
      </c>
      <c r="AW215" s="14" t="s">
        <v>38</v>
      </c>
      <c r="AX215" s="14" t="s">
        <v>77</v>
      </c>
      <c r="AY215" s="220" t="s">
        <v>176</v>
      </c>
    </row>
    <row r="216" spans="2:51" s="13" customFormat="1" ht="11.25">
      <c r="B216" s="199"/>
      <c r="C216" s="200"/>
      <c r="D216" s="201" t="s">
        <v>186</v>
      </c>
      <c r="E216" s="202" t="s">
        <v>21</v>
      </c>
      <c r="F216" s="203" t="s">
        <v>1212</v>
      </c>
      <c r="G216" s="200"/>
      <c r="H216" s="202" t="s">
        <v>21</v>
      </c>
      <c r="I216" s="204"/>
      <c r="J216" s="200"/>
      <c r="K216" s="200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186</v>
      </c>
      <c r="AU216" s="209" t="s">
        <v>87</v>
      </c>
      <c r="AV216" s="13" t="s">
        <v>84</v>
      </c>
      <c r="AW216" s="13" t="s">
        <v>38</v>
      </c>
      <c r="AX216" s="13" t="s">
        <v>77</v>
      </c>
      <c r="AY216" s="209" t="s">
        <v>176</v>
      </c>
    </row>
    <row r="217" spans="2:51" s="14" customFormat="1" ht="11.25">
      <c r="B217" s="210"/>
      <c r="C217" s="211"/>
      <c r="D217" s="201" t="s">
        <v>186</v>
      </c>
      <c r="E217" s="212" t="s">
        <v>21</v>
      </c>
      <c r="F217" s="213" t="s">
        <v>1213</v>
      </c>
      <c r="G217" s="211"/>
      <c r="H217" s="214">
        <v>-2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186</v>
      </c>
      <c r="AU217" s="220" t="s">
        <v>87</v>
      </c>
      <c r="AV217" s="14" t="s">
        <v>87</v>
      </c>
      <c r="AW217" s="14" t="s">
        <v>38</v>
      </c>
      <c r="AX217" s="14" t="s">
        <v>77</v>
      </c>
      <c r="AY217" s="220" t="s">
        <v>176</v>
      </c>
    </row>
    <row r="218" spans="2:51" s="16" customFormat="1" ht="11.25">
      <c r="B218" s="235"/>
      <c r="C218" s="236"/>
      <c r="D218" s="201" t="s">
        <v>186</v>
      </c>
      <c r="E218" s="237" t="s">
        <v>1152</v>
      </c>
      <c r="F218" s="238" t="s">
        <v>428</v>
      </c>
      <c r="G218" s="236"/>
      <c r="H218" s="239">
        <v>53.344999999999999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AT218" s="245" t="s">
        <v>186</v>
      </c>
      <c r="AU218" s="245" t="s">
        <v>87</v>
      </c>
      <c r="AV218" s="16" t="s">
        <v>195</v>
      </c>
      <c r="AW218" s="16" t="s">
        <v>38</v>
      </c>
      <c r="AX218" s="16" t="s">
        <v>77</v>
      </c>
      <c r="AY218" s="245" t="s">
        <v>176</v>
      </c>
    </row>
    <row r="219" spans="2:51" s="13" customFormat="1" ht="11.25">
      <c r="B219" s="199"/>
      <c r="C219" s="200"/>
      <c r="D219" s="201" t="s">
        <v>186</v>
      </c>
      <c r="E219" s="202" t="s">
        <v>21</v>
      </c>
      <c r="F219" s="203" t="s">
        <v>1214</v>
      </c>
      <c r="G219" s="200"/>
      <c r="H219" s="202" t="s">
        <v>21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186</v>
      </c>
      <c r="AU219" s="209" t="s">
        <v>87</v>
      </c>
      <c r="AV219" s="13" t="s">
        <v>84</v>
      </c>
      <c r="AW219" s="13" t="s">
        <v>38</v>
      </c>
      <c r="AX219" s="13" t="s">
        <v>77</v>
      </c>
      <c r="AY219" s="209" t="s">
        <v>176</v>
      </c>
    </row>
    <row r="220" spans="2:51" s="13" customFormat="1" ht="11.25">
      <c r="B220" s="199"/>
      <c r="C220" s="200"/>
      <c r="D220" s="201" t="s">
        <v>186</v>
      </c>
      <c r="E220" s="202" t="s">
        <v>21</v>
      </c>
      <c r="F220" s="203" t="s">
        <v>1215</v>
      </c>
      <c r="G220" s="200"/>
      <c r="H220" s="202" t="s">
        <v>21</v>
      </c>
      <c r="I220" s="204"/>
      <c r="J220" s="200"/>
      <c r="K220" s="200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186</v>
      </c>
      <c r="AU220" s="209" t="s">
        <v>87</v>
      </c>
      <c r="AV220" s="13" t="s">
        <v>84</v>
      </c>
      <c r="AW220" s="13" t="s">
        <v>38</v>
      </c>
      <c r="AX220" s="13" t="s">
        <v>77</v>
      </c>
      <c r="AY220" s="209" t="s">
        <v>176</v>
      </c>
    </row>
    <row r="221" spans="2:51" s="14" customFormat="1" ht="11.25">
      <c r="B221" s="210"/>
      <c r="C221" s="211"/>
      <c r="D221" s="201" t="s">
        <v>186</v>
      </c>
      <c r="E221" s="212" t="s">
        <v>21</v>
      </c>
      <c r="F221" s="213" t="s">
        <v>1216</v>
      </c>
      <c r="G221" s="211"/>
      <c r="H221" s="214">
        <v>1.72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186</v>
      </c>
      <c r="AU221" s="220" t="s">
        <v>87</v>
      </c>
      <c r="AV221" s="14" t="s">
        <v>87</v>
      </c>
      <c r="AW221" s="14" t="s">
        <v>38</v>
      </c>
      <c r="AX221" s="14" t="s">
        <v>77</v>
      </c>
      <c r="AY221" s="220" t="s">
        <v>176</v>
      </c>
    </row>
    <row r="222" spans="2:51" s="13" customFormat="1" ht="11.25">
      <c r="B222" s="199"/>
      <c r="C222" s="200"/>
      <c r="D222" s="201" t="s">
        <v>186</v>
      </c>
      <c r="E222" s="202" t="s">
        <v>21</v>
      </c>
      <c r="F222" s="203" t="s">
        <v>1217</v>
      </c>
      <c r="G222" s="200"/>
      <c r="H222" s="202" t="s">
        <v>21</v>
      </c>
      <c r="I222" s="204"/>
      <c r="J222" s="200"/>
      <c r="K222" s="200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186</v>
      </c>
      <c r="AU222" s="209" t="s">
        <v>87</v>
      </c>
      <c r="AV222" s="13" t="s">
        <v>84</v>
      </c>
      <c r="AW222" s="13" t="s">
        <v>38</v>
      </c>
      <c r="AX222" s="13" t="s">
        <v>77</v>
      </c>
      <c r="AY222" s="209" t="s">
        <v>176</v>
      </c>
    </row>
    <row r="223" spans="2:51" s="14" customFormat="1" ht="11.25">
      <c r="B223" s="210"/>
      <c r="C223" s="211"/>
      <c r="D223" s="201" t="s">
        <v>186</v>
      </c>
      <c r="E223" s="212" t="s">
        <v>21</v>
      </c>
      <c r="F223" s="213" t="s">
        <v>1218</v>
      </c>
      <c r="G223" s="211"/>
      <c r="H223" s="214">
        <v>5.3209999999999997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186</v>
      </c>
      <c r="AU223" s="220" t="s">
        <v>87</v>
      </c>
      <c r="AV223" s="14" t="s">
        <v>87</v>
      </c>
      <c r="AW223" s="14" t="s">
        <v>38</v>
      </c>
      <c r="AX223" s="14" t="s">
        <v>77</v>
      </c>
      <c r="AY223" s="220" t="s">
        <v>176</v>
      </c>
    </row>
    <row r="224" spans="2:51" s="14" customFormat="1" ht="11.25">
      <c r="B224" s="210"/>
      <c r="C224" s="211"/>
      <c r="D224" s="201" t="s">
        <v>186</v>
      </c>
      <c r="E224" s="212" t="s">
        <v>21</v>
      </c>
      <c r="F224" s="213" t="s">
        <v>1219</v>
      </c>
      <c r="G224" s="211"/>
      <c r="H224" s="214">
        <v>1.103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186</v>
      </c>
      <c r="AU224" s="220" t="s">
        <v>87</v>
      </c>
      <c r="AV224" s="14" t="s">
        <v>87</v>
      </c>
      <c r="AW224" s="14" t="s">
        <v>38</v>
      </c>
      <c r="AX224" s="14" t="s">
        <v>77</v>
      </c>
      <c r="AY224" s="220" t="s">
        <v>176</v>
      </c>
    </row>
    <row r="225" spans="1:65" s="13" customFormat="1" ht="11.25">
      <c r="B225" s="199"/>
      <c r="C225" s="200"/>
      <c r="D225" s="201" t="s">
        <v>186</v>
      </c>
      <c r="E225" s="202" t="s">
        <v>21</v>
      </c>
      <c r="F225" s="203" t="s">
        <v>1220</v>
      </c>
      <c r="G225" s="200"/>
      <c r="H225" s="202" t="s">
        <v>21</v>
      </c>
      <c r="I225" s="204"/>
      <c r="J225" s="200"/>
      <c r="K225" s="200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186</v>
      </c>
      <c r="AU225" s="209" t="s">
        <v>87</v>
      </c>
      <c r="AV225" s="13" t="s">
        <v>84</v>
      </c>
      <c r="AW225" s="13" t="s">
        <v>38</v>
      </c>
      <c r="AX225" s="13" t="s">
        <v>77</v>
      </c>
      <c r="AY225" s="209" t="s">
        <v>176</v>
      </c>
    </row>
    <row r="226" spans="1:65" s="14" customFormat="1" ht="11.25">
      <c r="B226" s="210"/>
      <c r="C226" s="211"/>
      <c r="D226" s="201" t="s">
        <v>186</v>
      </c>
      <c r="E226" s="212" t="s">
        <v>21</v>
      </c>
      <c r="F226" s="213" t="s">
        <v>1221</v>
      </c>
      <c r="G226" s="211"/>
      <c r="H226" s="214">
        <v>3.7890000000000001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186</v>
      </c>
      <c r="AU226" s="220" t="s">
        <v>87</v>
      </c>
      <c r="AV226" s="14" t="s">
        <v>87</v>
      </c>
      <c r="AW226" s="14" t="s">
        <v>38</v>
      </c>
      <c r="AX226" s="14" t="s">
        <v>77</v>
      </c>
      <c r="AY226" s="220" t="s">
        <v>176</v>
      </c>
    </row>
    <row r="227" spans="1:65" s="14" customFormat="1" ht="11.25">
      <c r="B227" s="210"/>
      <c r="C227" s="211"/>
      <c r="D227" s="201" t="s">
        <v>186</v>
      </c>
      <c r="E227" s="212" t="s">
        <v>21</v>
      </c>
      <c r="F227" s="213" t="s">
        <v>1222</v>
      </c>
      <c r="G227" s="211"/>
      <c r="H227" s="214">
        <v>0.98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186</v>
      </c>
      <c r="AU227" s="220" t="s">
        <v>87</v>
      </c>
      <c r="AV227" s="14" t="s">
        <v>87</v>
      </c>
      <c r="AW227" s="14" t="s">
        <v>38</v>
      </c>
      <c r="AX227" s="14" t="s">
        <v>77</v>
      </c>
      <c r="AY227" s="220" t="s">
        <v>176</v>
      </c>
    </row>
    <row r="228" spans="1:65" s="16" customFormat="1" ht="11.25">
      <c r="B228" s="235"/>
      <c r="C228" s="236"/>
      <c r="D228" s="201" t="s">
        <v>186</v>
      </c>
      <c r="E228" s="237" t="s">
        <v>1156</v>
      </c>
      <c r="F228" s="238" t="s">
        <v>428</v>
      </c>
      <c r="G228" s="236"/>
      <c r="H228" s="239">
        <v>12.913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AT228" s="245" t="s">
        <v>186</v>
      </c>
      <c r="AU228" s="245" t="s">
        <v>87</v>
      </c>
      <c r="AV228" s="16" t="s">
        <v>195</v>
      </c>
      <c r="AW228" s="16" t="s">
        <v>38</v>
      </c>
      <c r="AX228" s="16" t="s">
        <v>77</v>
      </c>
      <c r="AY228" s="245" t="s">
        <v>176</v>
      </c>
    </row>
    <row r="229" spans="1:65" s="15" customFormat="1" ht="11.25">
      <c r="B229" s="221"/>
      <c r="C229" s="222"/>
      <c r="D229" s="201" t="s">
        <v>186</v>
      </c>
      <c r="E229" s="223" t="s">
        <v>21</v>
      </c>
      <c r="F229" s="224" t="s">
        <v>188</v>
      </c>
      <c r="G229" s="222"/>
      <c r="H229" s="225">
        <v>66.257999999999996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186</v>
      </c>
      <c r="AU229" s="231" t="s">
        <v>87</v>
      </c>
      <c r="AV229" s="15" t="s">
        <v>182</v>
      </c>
      <c r="AW229" s="15" t="s">
        <v>38</v>
      </c>
      <c r="AX229" s="15" t="s">
        <v>84</v>
      </c>
      <c r="AY229" s="231" t="s">
        <v>176</v>
      </c>
    </row>
    <row r="230" spans="1:65" s="2" customFormat="1" ht="37.9" customHeight="1">
      <c r="A230" s="36"/>
      <c r="B230" s="37"/>
      <c r="C230" s="181" t="s">
        <v>220</v>
      </c>
      <c r="D230" s="181" t="s">
        <v>178</v>
      </c>
      <c r="E230" s="182" t="s">
        <v>735</v>
      </c>
      <c r="F230" s="183" t="s">
        <v>736</v>
      </c>
      <c r="G230" s="184" t="s">
        <v>131</v>
      </c>
      <c r="H230" s="185">
        <v>257.78800000000001</v>
      </c>
      <c r="I230" s="186"/>
      <c r="J230" s="187">
        <f>ROUND(I230*H230,2)</f>
        <v>0</v>
      </c>
      <c r="K230" s="183" t="s">
        <v>21</v>
      </c>
      <c r="L230" s="41"/>
      <c r="M230" s="188" t="s">
        <v>21</v>
      </c>
      <c r="N230" s="189" t="s">
        <v>48</v>
      </c>
      <c r="O230" s="66"/>
      <c r="P230" s="190">
        <f>O230*H230</f>
        <v>0</v>
      </c>
      <c r="Q230" s="190">
        <v>7.26E-3</v>
      </c>
      <c r="R230" s="190">
        <f>Q230*H230</f>
        <v>1.87154088</v>
      </c>
      <c r="S230" s="190">
        <v>0</v>
      </c>
      <c r="T230" s="191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2" t="s">
        <v>182</v>
      </c>
      <c r="AT230" s="192" t="s">
        <v>178</v>
      </c>
      <c r="AU230" s="192" t="s">
        <v>87</v>
      </c>
      <c r="AY230" s="19" t="s">
        <v>176</v>
      </c>
      <c r="BE230" s="193">
        <f>IF(N230="základní",J230,0)</f>
        <v>0</v>
      </c>
      <c r="BF230" s="193">
        <f>IF(N230="snížená",J230,0)</f>
        <v>0</v>
      </c>
      <c r="BG230" s="193">
        <f>IF(N230="zákl. přenesená",J230,0)</f>
        <v>0</v>
      </c>
      <c r="BH230" s="193">
        <f>IF(N230="sníž. přenesená",J230,0)</f>
        <v>0</v>
      </c>
      <c r="BI230" s="193">
        <f>IF(N230="nulová",J230,0)</f>
        <v>0</v>
      </c>
      <c r="BJ230" s="19" t="s">
        <v>84</v>
      </c>
      <c r="BK230" s="193">
        <f>ROUND(I230*H230,2)</f>
        <v>0</v>
      </c>
      <c r="BL230" s="19" t="s">
        <v>182</v>
      </c>
      <c r="BM230" s="192" t="s">
        <v>1223</v>
      </c>
    </row>
    <row r="231" spans="1:65" s="13" customFormat="1" ht="11.25">
      <c r="B231" s="199"/>
      <c r="C231" s="200"/>
      <c r="D231" s="201" t="s">
        <v>186</v>
      </c>
      <c r="E231" s="202" t="s">
        <v>21</v>
      </c>
      <c r="F231" s="203" t="s">
        <v>723</v>
      </c>
      <c r="G231" s="200"/>
      <c r="H231" s="202" t="s">
        <v>21</v>
      </c>
      <c r="I231" s="204"/>
      <c r="J231" s="200"/>
      <c r="K231" s="200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186</v>
      </c>
      <c r="AU231" s="209" t="s">
        <v>87</v>
      </c>
      <c r="AV231" s="13" t="s">
        <v>84</v>
      </c>
      <c r="AW231" s="13" t="s">
        <v>38</v>
      </c>
      <c r="AX231" s="13" t="s">
        <v>77</v>
      </c>
      <c r="AY231" s="209" t="s">
        <v>176</v>
      </c>
    </row>
    <row r="232" spans="1:65" s="13" customFormat="1" ht="11.25">
      <c r="B232" s="199"/>
      <c r="C232" s="200"/>
      <c r="D232" s="201" t="s">
        <v>186</v>
      </c>
      <c r="E232" s="202" t="s">
        <v>21</v>
      </c>
      <c r="F232" s="203" t="s">
        <v>724</v>
      </c>
      <c r="G232" s="200"/>
      <c r="H232" s="202" t="s">
        <v>21</v>
      </c>
      <c r="I232" s="204"/>
      <c r="J232" s="200"/>
      <c r="K232" s="200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186</v>
      </c>
      <c r="AU232" s="209" t="s">
        <v>87</v>
      </c>
      <c r="AV232" s="13" t="s">
        <v>84</v>
      </c>
      <c r="AW232" s="13" t="s">
        <v>38</v>
      </c>
      <c r="AX232" s="13" t="s">
        <v>77</v>
      </c>
      <c r="AY232" s="209" t="s">
        <v>176</v>
      </c>
    </row>
    <row r="233" spans="1:65" s="14" customFormat="1" ht="11.25">
      <c r="B233" s="210"/>
      <c r="C233" s="211"/>
      <c r="D233" s="201" t="s">
        <v>186</v>
      </c>
      <c r="E233" s="212" t="s">
        <v>21</v>
      </c>
      <c r="F233" s="213" t="s">
        <v>1224</v>
      </c>
      <c r="G233" s="211"/>
      <c r="H233" s="214">
        <v>74.8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186</v>
      </c>
      <c r="AU233" s="220" t="s">
        <v>87</v>
      </c>
      <c r="AV233" s="14" t="s">
        <v>87</v>
      </c>
      <c r="AW233" s="14" t="s">
        <v>38</v>
      </c>
      <c r="AX233" s="14" t="s">
        <v>77</v>
      </c>
      <c r="AY233" s="220" t="s">
        <v>176</v>
      </c>
    </row>
    <row r="234" spans="1:65" s="13" customFormat="1" ht="11.25">
      <c r="B234" s="199"/>
      <c r="C234" s="200"/>
      <c r="D234" s="201" t="s">
        <v>186</v>
      </c>
      <c r="E234" s="202" t="s">
        <v>21</v>
      </c>
      <c r="F234" s="203" t="s">
        <v>727</v>
      </c>
      <c r="G234" s="200"/>
      <c r="H234" s="202" t="s">
        <v>21</v>
      </c>
      <c r="I234" s="204"/>
      <c r="J234" s="200"/>
      <c r="K234" s="200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186</v>
      </c>
      <c r="AU234" s="209" t="s">
        <v>87</v>
      </c>
      <c r="AV234" s="13" t="s">
        <v>84</v>
      </c>
      <c r="AW234" s="13" t="s">
        <v>38</v>
      </c>
      <c r="AX234" s="13" t="s">
        <v>77</v>
      </c>
      <c r="AY234" s="209" t="s">
        <v>176</v>
      </c>
    </row>
    <row r="235" spans="1:65" s="14" customFormat="1" ht="11.25">
      <c r="B235" s="210"/>
      <c r="C235" s="211"/>
      <c r="D235" s="201" t="s">
        <v>186</v>
      </c>
      <c r="E235" s="212" t="s">
        <v>21</v>
      </c>
      <c r="F235" s="213" t="s">
        <v>1225</v>
      </c>
      <c r="G235" s="211"/>
      <c r="H235" s="214">
        <v>9.5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186</v>
      </c>
      <c r="AU235" s="220" t="s">
        <v>87</v>
      </c>
      <c r="AV235" s="14" t="s">
        <v>87</v>
      </c>
      <c r="AW235" s="14" t="s">
        <v>38</v>
      </c>
      <c r="AX235" s="14" t="s">
        <v>77</v>
      </c>
      <c r="AY235" s="220" t="s">
        <v>176</v>
      </c>
    </row>
    <row r="236" spans="1:65" s="13" customFormat="1" ht="11.25">
      <c r="B236" s="199"/>
      <c r="C236" s="200"/>
      <c r="D236" s="201" t="s">
        <v>186</v>
      </c>
      <c r="E236" s="202" t="s">
        <v>21</v>
      </c>
      <c r="F236" s="203" t="s">
        <v>1208</v>
      </c>
      <c r="G236" s="200"/>
      <c r="H236" s="202" t="s">
        <v>21</v>
      </c>
      <c r="I236" s="204"/>
      <c r="J236" s="200"/>
      <c r="K236" s="200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186</v>
      </c>
      <c r="AU236" s="209" t="s">
        <v>87</v>
      </c>
      <c r="AV236" s="13" t="s">
        <v>84</v>
      </c>
      <c r="AW236" s="13" t="s">
        <v>38</v>
      </c>
      <c r="AX236" s="13" t="s">
        <v>77</v>
      </c>
      <c r="AY236" s="209" t="s">
        <v>176</v>
      </c>
    </row>
    <row r="237" spans="1:65" s="14" customFormat="1" ht="11.25">
      <c r="B237" s="210"/>
      <c r="C237" s="211"/>
      <c r="D237" s="201" t="s">
        <v>186</v>
      </c>
      <c r="E237" s="212" t="s">
        <v>21</v>
      </c>
      <c r="F237" s="213" t="s">
        <v>1226</v>
      </c>
      <c r="G237" s="211"/>
      <c r="H237" s="214">
        <v>107.1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186</v>
      </c>
      <c r="AU237" s="220" t="s">
        <v>87</v>
      </c>
      <c r="AV237" s="14" t="s">
        <v>87</v>
      </c>
      <c r="AW237" s="14" t="s">
        <v>38</v>
      </c>
      <c r="AX237" s="14" t="s">
        <v>77</v>
      </c>
      <c r="AY237" s="220" t="s">
        <v>176</v>
      </c>
    </row>
    <row r="238" spans="1:65" s="13" customFormat="1" ht="11.25">
      <c r="B238" s="199"/>
      <c r="C238" s="200"/>
      <c r="D238" s="201" t="s">
        <v>186</v>
      </c>
      <c r="E238" s="202" t="s">
        <v>21</v>
      </c>
      <c r="F238" s="203" t="s">
        <v>1210</v>
      </c>
      <c r="G238" s="200"/>
      <c r="H238" s="202" t="s">
        <v>21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186</v>
      </c>
      <c r="AU238" s="209" t="s">
        <v>87</v>
      </c>
      <c r="AV238" s="13" t="s">
        <v>84</v>
      </c>
      <c r="AW238" s="13" t="s">
        <v>38</v>
      </c>
      <c r="AX238" s="13" t="s">
        <v>77</v>
      </c>
      <c r="AY238" s="209" t="s">
        <v>176</v>
      </c>
    </row>
    <row r="239" spans="1:65" s="14" customFormat="1" ht="11.25">
      <c r="B239" s="210"/>
      <c r="C239" s="211"/>
      <c r="D239" s="201" t="s">
        <v>186</v>
      </c>
      <c r="E239" s="212" t="s">
        <v>21</v>
      </c>
      <c r="F239" s="213" t="s">
        <v>1227</v>
      </c>
      <c r="G239" s="211"/>
      <c r="H239" s="214">
        <v>-2.52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186</v>
      </c>
      <c r="AU239" s="220" t="s">
        <v>87</v>
      </c>
      <c r="AV239" s="14" t="s">
        <v>87</v>
      </c>
      <c r="AW239" s="14" t="s">
        <v>38</v>
      </c>
      <c r="AX239" s="14" t="s">
        <v>77</v>
      </c>
      <c r="AY239" s="220" t="s">
        <v>176</v>
      </c>
    </row>
    <row r="240" spans="1:65" s="14" customFormat="1" ht="11.25">
      <c r="B240" s="210"/>
      <c r="C240" s="211"/>
      <c r="D240" s="201" t="s">
        <v>186</v>
      </c>
      <c r="E240" s="212" t="s">
        <v>21</v>
      </c>
      <c r="F240" s="213" t="s">
        <v>1228</v>
      </c>
      <c r="G240" s="211"/>
      <c r="H240" s="214">
        <v>3.15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186</v>
      </c>
      <c r="AU240" s="220" t="s">
        <v>87</v>
      </c>
      <c r="AV240" s="14" t="s">
        <v>87</v>
      </c>
      <c r="AW240" s="14" t="s">
        <v>38</v>
      </c>
      <c r="AX240" s="14" t="s">
        <v>77</v>
      </c>
      <c r="AY240" s="220" t="s">
        <v>176</v>
      </c>
    </row>
    <row r="241" spans="2:51" s="13" customFormat="1" ht="11.25">
      <c r="B241" s="199"/>
      <c r="C241" s="200"/>
      <c r="D241" s="201" t="s">
        <v>186</v>
      </c>
      <c r="E241" s="202" t="s">
        <v>21</v>
      </c>
      <c r="F241" s="203" t="s">
        <v>1212</v>
      </c>
      <c r="G241" s="200"/>
      <c r="H241" s="202" t="s">
        <v>21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186</v>
      </c>
      <c r="AU241" s="209" t="s">
        <v>87</v>
      </c>
      <c r="AV241" s="13" t="s">
        <v>84</v>
      </c>
      <c r="AW241" s="13" t="s">
        <v>38</v>
      </c>
      <c r="AX241" s="13" t="s">
        <v>77</v>
      </c>
      <c r="AY241" s="209" t="s">
        <v>176</v>
      </c>
    </row>
    <row r="242" spans="2:51" s="14" customFormat="1" ht="11.25">
      <c r="B242" s="210"/>
      <c r="C242" s="211"/>
      <c r="D242" s="201" t="s">
        <v>186</v>
      </c>
      <c r="E242" s="212" t="s">
        <v>21</v>
      </c>
      <c r="F242" s="213" t="s">
        <v>1229</v>
      </c>
      <c r="G242" s="211"/>
      <c r="H242" s="214">
        <v>-8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186</v>
      </c>
      <c r="AU242" s="220" t="s">
        <v>87</v>
      </c>
      <c r="AV242" s="14" t="s">
        <v>87</v>
      </c>
      <c r="AW242" s="14" t="s">
        <v>38</v>
      </c>
      <c r="AX242" s="14" t="s">
        <v>77</v>
      </c>
      <c r="AY242" s="220" t="s">
        <v>176</v>
      </c>
    </row>
    <row r="243" spans="2:51" s="14" customFormat="1" ht="11.25">
      <c r="B243" s="210"/>
      <c r="C243" s="211"/>
      <c r="D243" s="201" t="s">
        <v>186</v>
      </c>
      <c r="E243" s="212" t="s">
        <v>21</v>
      </c>
      <c r="F243" s="213" t="s">
        <v>1230</v>
      </c>
      <c r="G243" s="211"/>
      <c r="H243" s="214">
        <v>3</v>
      </c>
      <c r="I243" s="215"/>
      <c r="J243" s="211"/>
      <c r="K243" s="211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186</v>
      </c>
      <c r="AU243" s="220" t="s">
        <v>87</v>
      </c>
      <c r="AV243" s="14" t="s">
        <v>87</v>
      </c>
      <c r="AW243" s="14" t="s">
        <v>38</v>
      </c>
      <c r="AX243" s="14" t="s">
        <v>77</v>
      </c>
      <c r="AY243" s="220" t="s">
        <v>176</v>
      </c>
    </row>
    <row r="244" spans="2:51" s="16" customFormat="1" ht="11.25">
      <c r="B244" s="235"/>
      <c r="C244" s="236"/>
      <c r="D244" s="201" t="s">
        <v>186</v>
      </c>
      <c r="E244" s="237" t="s">
        <v>569</v>
      </c>
      <c r="F244" s="238" t="s">
        <v>428</v>
      </c>
      <c r="G244" s="236"/>
      <c r="H244" s="239">
        <v>187.03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AT244" s="245" t="s">
        <v>186</v>
      </c>
      <c r="AU244" s="245" t="s">
        <v>87</v>
      </c>
      <c r="AV244" s="16" t="s">
        <v>195</v>
      </c>
      <c r="AW244" s="16" t="s">
        <v>38</v>
      </c>
      <c r="AX244" s="16" t="s">
        <v>77</v>
      </c>
      <c r="AY244" s="245" t="s">
        <v>176</v>
      </c>
    </row>
    <row r="245" spans="2:51" s="13" customFormat="1" ht="11.25">
      <c r="B245" s="199"/>
      <c r="C245" s="200"/>
      <c r="D245" s="201" t="s">
        <v>186</v>
      </c>
      <c r="E245" s="202" t="s">
        <v>21</v>
      </c>
      <c r="F245" s="203" t="s">
        <v>1214</v>
      </c>
      <c r="G245" s="200"/>
      <c r="H245" s="202" t="s">
        <v>21</v>
      </c>
      <c r="I245" s="204"/>
      <c r="J245" s="200"/>
      <c r="K245" s="200"/>
      <c r="L245" s="205"/>
      <c r="M245" s="206"/>
      <c r="N245" s="207"/>
      <c r="O245" s="207"/>
      <c r="P245" s="207"/>
      <c r="Q245" s="207"/>
      <c r="R245" s="207"/>
      <c r="S245" s="207"/>
      <c r="T245" s="208"/>
      <c r="AT245" s="209" t="s">
        <v>186</v>
      </c>
      <c r="AU245" s="209" t="s">
        <v>87</v>
      </c>
      <c r="AV245" s="13" t="s">
        <v>84</v>
      </c>
      <c r="AW245" s="13" t="s">
        <v>38</v>
      </c>
      <c r="AX245" s="13" t="s">
        <v>77</v>
      </c>
      <c r="AY245" s="209" t="s">
        <v>176</v>
      </c>
    </row>
    <row r="246" spans="2:51" s="13" customFormat="1" ht="11.25">
      <c r="B246" s="199"/>
      <c r="C246" s="200"/>
      <c r="D246" s="201" t="s">
        <v>186</v>
      </c>
      <c r="E246" s="202" t="s">
        <v>21</v>
      </c>
      <c r="F246" s="203" t="s">
        <v>1215</v>
      </c>
      <c r="G246" s="200"/>
      <c r="H246" s="202" t="s">
        <v>21</v>
      </c>
      <c r="I246" s="204"/>
      <c r="J246" s="200"/>
      <c r="K246" s="200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186</v>
      </c>
      <c r="AU246" s="209" t="s">
        <v>87</v>
      </c>
      <c r="AV246" s="13" t="s">
        <v>84</v>
      </c>
      <c r="AW246" s="13" t="s">
        <v>38</v>
      </c>
      <c r="AX246" s="13" t="s">
        <v>77</v>
      </c>
      <c r="AY246" s="209" t="s">
        <v>176</v>
      </c>
    </row>
    <row r="247" spans="2:51" s="14" customFormat="1" ht="11.25">
      <c r="B247" s="210"/>
      <c r="C247" s="211"/>
      <c r="D247" s="201" t="s">
        <v>186</v>
      </c>
      <c r="E247" s="212" t="s">
        <v>21</v>
      </c>
      <c r="F247" s="213" t="s">
        <v>1231</v>
      </c>
      <c r="G247" s="211"/>
      <c r="H247" s="214">
        <v>6.88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186</v>
      </c>
      <c r="AU247" s="220" t="s">
        <v>87</v>
      </c>
      <c r="AV247" s="14" t="s">
        <v>87</v>
      </c>
      <c r="AW247" s="14" t="s">
        <v>38</v>
      </c>
      <c r="AX247" s="14" t="s">
        <v>77</v>
      </c>
      <c r="AY247" s="220" t="s">
        <v>176</v>
      </c>
    </row>
    <row r="248" spans="2:51" s="13" customFormat="1" ht="11.25">
      <c r="B248" s="199"/>
      <c r="C248" s="200"/>
      <c r="D248" s="201" t="s">
        <v>186</v>
      </c>
      <c r="E248" s="202" t="s">
        <v>21</v>
      </c>
      <c r="F248" s="203" t="s">
        <v>1217</v>
      </c>
      <c r="G248" s="200"/>
      <c r="H248" s="202" t="s">
        <v>21</v>
      </c>
      <c r="I248" s="204"/>
      <c r="J248" s="200"/>
      <c r="K248" s="200"/>
      <c r="L248" s="205"/>
      <c r="M248" s="206"/>
      <c r="N248" s="207"/>
      <c r="O248" s="207"/>
      <c r="P248" s="207"/>
      <c r="Q248" s="207"/>
      <c r="R248" s="207"/>
      <c r="S248" s="207"/>
      <c r="T248" s="208"/>
      <c r="AT248" s="209" t="s">
        <v>186</v>
      </c>
      <c r="AU248" s="209" t="s">
        <v>87</v>
      </c>
      <c r="AV248" s="13" t="s">
        <v>84</v>
      </c>
      <c r="AW248" s="13" t="s">
        <v>38</v>
      </c>
      <c r="AX248" s="13" t="s">
        <v>77</v>
      </c>
      <c r="AY248" s="209" t="s">
        <v>176</v>
      </c>
    </row>
    <row r="249" spans="2:51" s="14" customFormat="1" ht="11.25">
      <c r="B249" s="210"/>
      <c r="C249" s="211"/>
      <c r="D249" s="201" t="s">
        <v>186</v>
      </c>
      <c r="E249" s="212" t="s">
        <v>21</v>
      </c>
      <c r="F249" s="213" t="s">
        <v>1232</v>
      </c>
      <c r="G249" s="211"/>
      <c r="H249" s="214">
        <v>21.285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186</v>
      </c>
      <c r="AU249" s="220" t="s">
        <v>87</v>
      </c>
      <c r="AV249" s="14" t="s">
        <v>87</v>
      </c>
      <c r="AW249" s="14" t="s">
        <v>38</v>
      </c>
      <c r="AX249" s="14" t="s">
        <v>77</v>
      </c>
      <c r="AY249" s="220" t="s">
        <v>176</v>
      </c>
    </row>
    <row r="250" spans="2:51" s="14" customFormat="1" ht="11.25">
      <c r="B250" s="210"/>
      <c r="C250" s="211"/>
      <c r="D250" s="201" t="s">
        <v>186</v>
      </c>
      <c r="E250" s="212" t="s">
        <v>21</v>
      </c>
      <c r="F250" s="213" t="s">
        <v>1233</v>
      </c>
      <c r="G250" s="211"/>
      <c r="H250" s="214">
        <v>4.41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186</v>
      </c>
      <c r="AU250" s="220" t="s">
        <v>87</v>
      </c>
      <c r="AV250" s="14" t="s">
        <v>87</v>
      </c>
      <c r="AW250" s="14" t="s">
        <v>38</v>
      </c>
      <c r="AX250" s="14" t="s">
        <v>77</v>
      </c>
      <c r="AY250" s="220" t="s">
        <v>176</v>
      </c>
    </row>
    <row r="251" spans="2:51" s="14" customFormat="1" ht="11.25">
      <c r="B251" s="210"/>
      <c r="C251" s="211"/>
      <c r="D251" s="201" t="s">
        <v>186</v>
      </c>
      <c r="E251" s="212" t="s">
        <v>21</v>
      </c>
      <c r="F251" s="213" t="s">
        <v>1234</v>
      </c>
      <c r="G251" s="211"/>
      <c r="H251" s="214">
        <v>1.2250000000000001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186</v>
      </c>
      <c r="AU251" s="220" t="s">
        <v>87</v>
      </c>
      <c r="AV251" s="14" t="s">
        <v>87</v>
      </c>
      <c r="AW251" s="14" t="s">
        <v>38</v>
      </c>
      <c r="AX251" s="14" t="s">
        <v>77</v>
      </c>
      <c r="AY251" s="220" t="s">
        <v>176</v>
      </c>
    </row>
    <row r="252" spans="2:51" s="13" customFormat="1" ht="11.25">
      <c r="B252" s="199"/>
      <c r="C252" s="200"/>
      <c r="D252" s="201" t="s">
        <v>186</v>
      </c>
      <c r="E252" s="202" t="s">
        <v>21</v>
      </c>
      <c r="F252" s="203" t="s">
        <v>1220</v>
      </c>
      <c r="G252" s="200"/>
      <c r="H252" s="202" t="s">
        <v>21</v>
      </c>
      <c r="I252" s="204"/>
      <c r="J252" s="200"/>
      <c r="K252" s="200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186</v>
      </c>
      <c r="AU252" s="209" t="s">
        <v>87</v>
      </c>
      <c r="AV252" s="13" t="s">
        <v>84</v>
      </c>
      <c r="AW252" s="13" t="s">
        <v>38</v>
      </c>
      <c r="AX252" s="13" t="s">
        <v>77</v>
      </c>
      <c r="AY252" s="209" t="s">
        <v>176</v>
      </c>
    </row>
    <row r="253" spans="2:51" s="14" customFormat="1" ht="11.25">
      <c r="B253" s="210"/>
      <c r="C253" s="211"/>
      <c r="D253" s="201" t="s">
        <v>186</v>
      </c>
      <c r="E253" s="212" t="s">
        <v>21</v>
      </c>
      <c r="F253" s="213" t="s">
        <v>1235</v>
      </c>
      <c r="G253" s="211"/>
      <c r="H253" s="214">
        <v>15.157999999999999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186</v>
      </c>
      <c r="AU253" s="220" t="s">
        <v>87</v>
      </c>
      <c r="AV253" s="14" t="s">
        <v>87</v>
      </c>
      <c r="AW253" s="14" t="s">
        <v>38</v>
      </c>
      <c r="AX253" s="14" t="s">
        <v>77</v>
      </c>
      <c r="AY253" s="220" t="s">
        <v>176</v>
      </c>
    </row>
    <row r="254" spans="2:51" s="14" customFormat="1" ht="11.25">
      <c r="B254" s="210"/>
      <c r="C254" s="211"/>
      <c r="D254" s="201" t="s">
        <v>186</v>
      </c>
      <c r="E254" s="212" t="s">
        <v>21</v>
      </c>
      <c r="F254" s="213" t="s">
        <v>1236</v>
      </c>
      <c r="G254" s="211"/>
      <c r="H254" s="214">
        <v>3.92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186</v>
      </c>
      <c r="AU254" s="220" t="s">
        <v>87</v>
      </c>
      <c r="AV254" s="14" t="s">
        <v>87</v>
      </c>
      <c r="AW254" s="14" t="s">
        <v>38</v>
      </c>
      <c r="AX254" s="14" t="s">
        <v>77</v>
      </c>
      <c r="AY254" s="220" t="s">
        <v>176</v>
      </c>
    </row>
    <row r="255" spans="2:51" s="14" customFormat="1" ht="11.25">
      <c r="B255" s="210"/>
      <c r="C255" s="211"/>
      <c r="D255" s="201" t="s">
        <v>186</v>
      </c>
      <c r="E255" s="212" t="s">
        <v>21</v>
      </c>
      <c r="F255" s="213" t="s">
        <v>1234</v>
      </c>
      <c r="G255" s="211"/>
      <c r="H255" s="214">
        <v>1.2250000000000001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186</v>
      </c>
      <c r="AU255" s="220" t="s">
        <v>87</v>
      </c>
      <c r="AV255" s="14" t="s">
        <v>87</v>
      </c>
      <c r="AW255" s="14" t="s">
        <v>38</v>
      </c>
      <c r="AX255" s="14" t="s">
        <v>77</v>
      </c>
      <c r="AY255" s="220" t="s">
        <v>176</v>
      </c>
    </row>
    <row r="256" spans="2:51" s="16" customFormat="1" ht="11.25">
      <c r="B256" s="235"/>
      <c r="C256" s="236"/>
      <c r="D256" s="201" t="s">
        <v>186</v>
      </c>
      <c r="E256" s="237" t="s">
        <v>1142</v>
      </c>
      <c r="F256" s="238" t="s">
        <v>428</v>
      </c>
      <c r="G256" s="236"/>
      <c r="H256" s="239">
        <v>54.103000000000002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186</v>
      </c>
      <c r="AU256" s="245" t="s">
        <v>87</v>
      </c>
      <c r="AV256" s="16" t="s">
        <v>195</v>
      </c>
      <c r="AW256" s="16" t="s">
        <v>38</v>
      </c>
      <c r="AX256" s="16" t="s">
        <v>77</v>
      </c>
      <c r="AY256" s="245" t="s">
        <v>176</v>
      </c>
    </row>
    <row r="257" spans="1:65" s="13" customFormat="1" ht="11.25">
      <c r="B257" s="199"/>
      <c r="C257" s="200"/>
      <c r="D257" s="201" t="s">
        <v>186</v>
      </c>
      <c r="E257" s="202" t="s">
        <v>21</v>
      </c>
      <c r="F257" s="203" t="s">
        <v>716</v>
      </c>
      <c r="G257" s="200"/>
      <c r="H257" s="202" t="s">
        <v>21</v>
      </c>
      <c r="I257" s="204"/>
      <c r="J257" s="200"/>
      <c r="K257" s="200"/>
      <c r="L257" s="205"/>
      <c r="M257" s="206"/>
      <c r="N257" s="207"/>
      <c r="O257" s="207"/>
      <c r="P257" s="207"/>
      <c r="Q257" s="207"/>
      <c r="R257" s="207"/>
      <c r="S257" s="207"/>
      <c r="T257" s="208"/>
      <c r="AT257" s="209" t="s">
        <v>186</v>
      </c>
      <c r="AU257" s="209" t="s">
        <v>87</v>
      </c>
      <c r="AV257" s="13" t="s">
        <v>84</v>
      </c>
      <c r="AW257" s="13" t="s">
        <v>38</v>
      </c>
      <c r="AX257" s="13" t="s">
        <v>77</v>
      </c>
      <c r="AY257" s="209" t="s">
        <v>176</v>
      </c>
    </row>
    <row r="258" spans="1:65" s="14" customFormat="1" ht="11.25">
      <c r="B258" s="210"/>
      <c r="C258" s="211"/>
      <c r="D258" s="201" t="s">
        <v>186</v>
      </c>
      <c r="E258" s="212" t="s">
        <v>21</v>
      </c>
      <c r="F258" s="213" t="s">
        <v>1237</v>
      </c>
      <c r="G258" s="211"/>
      <c r="H258" s="214">
        <v>7.28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186</v>
      </c>
      <c r="AU258" s="220" t="s">
        <v>87</v>
      </c>
      <c r="AV258" s="14" t="s">
        <v>87</v>
      </c>
      <c r="AW258" s="14" t="s">
        <v>38</v>
      </c>
      <c r="AX258" s="14" t="s">
        <v>77</v>
      </c>
      <c r="AY258" s="220" t="s">
        <v>176</v>
      </c>
    </row>
    <row r="259" spans="1:65" s="14" customFormat="1" ht="11.25">
      <c r="B259" s="210"/>
      <c r="C259" s="211"/>
      <c r="D259" s="201" t="s">
        <v>186</v>
      </c>
      <c r="E259" s="212" t="s">
        <v>21</v>
      </c>
      <c r="F259" s="213" t="s">
        <v>1238</v>
      </c>
      <c r="G259" s="211"/>
      <c r="H259" s="214">
        <v>2.85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186</v>
      </c>
      <c r="AU259" s="220" t="s">
        <v>87</v>
      </c>
      <c r="AV259" s="14" t="s">
        <v>87</v>
      </c>
      <c r="AW259" s="14" t="s">
        <v>38</v>
      </c>
      <c r="AX259" s="14" t="s">
        <v>77</v>
      </c>
      <c r="AY259" s="220" t="s">
        <v>176</v>
      </c>
    </row>
    <row r="260" spans="1:65" s="14" customFormat="1" ht="11.25">
      <c r="B260" s="210"/>
      <c r="C260" s="211"/>
      <c r="D260" s="201" t="s">
        <v>186</v>
      </c>
      <c r="E260" s="212" t="s">
        <v>21</v>
      </c>
      <c r="F260" s="213" t="s">
        <v>1239</v>
      </c>
      <c r="G260" s="211"/>
      <c r="H260" s="214">
        <v>6.5250000000000004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186</v>
      </c>
      <c r="AU260" s="220" t="s">
        <v>87</v>
      </c>
      <c r="AV260" s="14" t="s">
        <v>87</v>
      </c>
      <c r="AW260" s="14" t="s">
        <v>38</v>
      </c>
      <c r="AX260" s="14" t="s">
        <v>77</v>
      </c>
      <c r="AY260" s="220" t="s">
        <v>176</v>
      </c>
    </row>
    <row r="261" spans="1:65" s="16" customFormat="1" ht="11.25">
      <c r="B261" s="235"/>
      <c r="C261" s="236"/>
      <c r="D261" s="201" t="s">
        <v>186</v>
      </c>
      <c r="E261" s="237" t="s">
        <v>572</v>
      </c>
      <c r="F261" s="238" t="s">
        <v>428</v>
      </c>
      <c r="G261" s="236"/>
      <c r="H261" s="239">
        <v>16.655000000000001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AT261" s="245" t="s">
        <v>186</v>
      </c>
      <c r="AU261" s="245" t="s">
        <v>87</v>
      </c>
      <c r="AV261" s="16" t="s">
        <v>195</v>
      </c>
      <c r="AW261" s="16" t="s">
        <v>38</v>
      </c>
      <c r="AX261" s="16" t="s">
        <v>77</v>
      </c>
      <c r="AY261" s="245" t="s">
        <v>176</v>
      </c>
    </row>
    <row r="262" spans="1:65" s="15" customFormat="1" ht="11.25">
      <c r="B262" s="221"/>
      <c r="C262" s="222"/>
      <c r="D262" s="201" t="s">
        <v>186</v>
      </c>
      <c r="E262" s="223" t="s">
        <v>21</v>
      </c>
      <c r="F262" s="224" t="s">
        <v>188</v>
      </c>
      <c r="G262" s="222"/>
      <c r="H262" s="225">
        <v>257.78800000000001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186</v>
      </c>
      <c r="AU262" s="231" t="s">
        <v>87</v>
      </c>
      <c r="AV262" s="15" t="s">
        <v>182</v>
      </c>
      <c r="AW262" s="15" t="s">
        <v>38</v>
      </c>
      <c r="AX262" s="15" t="s">
        <v>84</v>
      </c>
      <c r="AY262" s="231" t="s">
        <v>176</v>
      </c>
    </row>
    <row r="263" spans="1:65" s="2" customFormat="1" ht="37.9" customHeight="1">
      <c r="A263" s="36"/>
      <c r="B263" s="37"/>
      <c r="C263" s="181" t="s">
        <v>269</v>
      </c>
      <c r="D263" s="181" t="s">
        <v>178</v>
      </c>
      <c r="E263" s="182" t="s">
        <v>747</v>
      </c>
      <c r="F263" s="183" t="s">
        <v>748</v>
      </c>
      <c r="G263" s="184" t="s">
        <v>131</v>
      </c>
      <c r="H263" s="185">
        <v>257.78800000000001</v>
      </c>
      <c r="I263" s="186"/>
      <c r="J263" s="187">
        <f>ROUND(I263*H263,2)</f>
        <v>0</v>
      </c>
      <c r="K263" s="183" t="s">
        <v>21</v>
      </c>
      <c r="L263" s="41"/>
      <c r="M263" s="188" t="s">
        <v>21</v>
      </c>
      <c r="N263" s="189" t="s">
        <v>48</v>
      </c>
      <c r="O263" s="66"/>
      <c r="P263" s="190">
        <f>O263*H263</f>
        <v>0</v>
      </c>
      <c r="Q263" s="190">
        <v>8.5999999999999998E-4</v>
      </c>
      <c r="R263" s="190">
        <f>Q263*H263</f>
        <v>0.22169768000000001</v>
      </c>
      <c r="S263" s="190">
        <v>0</v>
      </c>
      <c r="T263" s="191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2" t="s">
        <v>182</v>
      </c>
      <c r="AT263" s="192" t="s">
        <v>178</v>
      </c>
      <c r="AU263" s="192" t="s">
        <v>87</v>
      </c>
      <c r="AY263" s="19" t="s">
        <v>176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9" t="s">
        <v>84</v>
      </c>
      <c r="BK263" s="193">
        <f>ROUND(I263*H263,2)</f>
        <v>0</v>
      </c>
      <c r="BL263" s="19" t="s">
        <v>182</v>
      </c>
      <c r="BM263" s="192" t="s">
        <v>1240</v>
      </c>
    </row>
    <row r="264" spans="1:65" s="14" customFormat="1" ht="11.25">
      <c r="B264" s="210"/>
      <c r="C264" s="211"/>
      <c r="D264" s="201" t="s">
        <v>186</v>
      </c>
      <c r="E264" s="212" t="s">
        <v>21</v>
      </c>
      <c r="F264" s="213" t="s">
        <v>569</v>
      </c>
      <c r="G264" s="211"/>
      <c r="H264" s="214">
        <v>187.03</v>
      </c>
      <c r="I264" s="215"/>
      <c r="J264" s="211"/>
      <c r="K264" s="211"/>
      <c r="L264" s="216"/>
      <c r="M264" s="217"/>
      <c r="N264" s="218"/>
      <c r="O264" s="218"/>
      <c r="P264" s="218"/>
      <c r="Q264" s="218"/>
      <c r="R264" s="218"/>
      <c r="S264" s="218"/>
      <c r="T264" s="219"/>
      <c r="AT264" s="220" t="s">
        <v>186</v>
      </c>
      <c r="AU264" s="220" t="s">
        <v>87</v>
      </c>
      <c r="AV264" s="14" t="s">
        <v>87</v>
      </c>
      <c r="AW264" s="14" t="s">
        <v>38</v>
      </c>
      <c r="AX264" s="14" t="s">
        <v>77</v>
      </c>
      <c r="AY264" s="220" t="s">
        <v>176</v>
      </c>
    </row>
    <row r="265" spans="1:65" s="14" customFormat="1" ht="11.25">
      <c r="B265" s="210"/>
      <c r="C265" s="211"/>
      <c r="D265" s="201" t="s">
        <v>186</v>
      </c>
      <c r="E265" s="212" t="s">
        <v>21</v>
      </c>
      <c r="F265" s="213" t="s">
        <v>1142</v>
      </c>
      <c r="G265" s="211"/>
      <c r="H265" s="214">
        <v>54.103000000000002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186</v>
      </c>
      <c r="AU265" s="220" t="s">
        <v>87</v>
      </c>
      <c r="AV265" s="14" t="s">
        <v>87</v>
      </c>
      <c r="AW265" s="14" t="s">
        <v>38</v>
      </c>
      <c r="AX265" s="14" t="s">
        <v>77</v>
      </c>
      <c r="AY265" s="220" t="s">
        <v>176</v>
      </c>
    </row>
    <row r="266" spans="1:65" s="14" customFormat="1" ht="11.25">
      <c r="B266" s="210"/>
      <c r="C266" s="211"/>
      <c r="D266" s="201" t="s">
        <v>186</v>
      </c>
      <c r="E266" s="212" t="s">
        <v>21</v>
      </c>
      <c r="F266" s="213" t="s">
        <v>572</v>
      </c>
      <c r="G266" s="211"/>
      <c r="H266" s="214">
        <v>16.655000000000001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186</v>
      </c>
      <c r="AU266" s="220" t="s">
        <v>87</v>
      </c>
      <c r="AV266" s="14" t="s">
        <v>87</v>
      </c>
      <c r="AW266" s="14" t="s">
        <v>38</v>
      </c>
      <c r="AX266" s="14" t="s">
        <v>77</v>
      </c>
      <c r="AY266" s="220" t="s">
        <v>176</v>
      </c>
    </row>
    <row r="267" spans="1:65" s="15" customFormat="1" ht="11.25">
      <c r="B267" s="221"/>
      <c r="C267" s="222"/>
      <c r="D267" s="201" t="s">
        <v>186</v>
      </c>
      <c r="E267" s="223" t="s">
        <v>21</v>
      </c>
      <c r="F267" s="224" t="s">
        <v>188</v>
      </c>
      <c r="G267" s="222"/>
      <c r="H267" s="225">
        <v>257.78800000000001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186</v>
      </c>
      <c r="AU267" s="231" t="s">
        <v>87</v>
      </c>
      <c r="AV267" s="15" t="s">
        <v>182</v>
      </c>
      <c r="AW267" s="15" t="s">
        <v>38</v>
      </c>
      <c r="AX267" s="15" t="s">
        <v>84</v>
      </c>
      <c r="AY267" s="231" t="s">
        <v>176</v>
      </c>
    </row>
    <row r="268" spans="1:65" s="2" customFormat="1" ht="44.25" customHeight="1">
      <c r="A268" s="36"/>
      <c r="B268" s="37"/>
      <c r="C268" s="181" t="s">
        <v>274</v>
      </c>
      <c r="D268" s="181" t="s">
        <v>178</v>
      </c>
      <c r="E268" s="182" t="s">
        <v>751</v>
      </c>
      <c r="F268" s="183" t="s">
        <v>752</v>
      </c>
      <c r="G268" s="184" t="s">
        <v>566</v>
      </c>
      <c r="H268" s="185">
        <v>0.99399999999999999</v>
      </c>
      <c r="I268" s="186"/>
      <c r="J268" s="187">
        <f>ROUND(I268*H268,2)</f>
        <v>0</v>
      </c>
      <c r="K268" s="183" t="s">
        <v>181</v>
      </c>
      <c r="L268" s="41"/>
      <c r="M268" s="188" t="s">
        <v>21</v>
      </c>
      <c r="N268" s="189" t="s">
        <v>48</v>
      </c>
      <c r="O268" s="66"/>
      <c r="P268" s="190">
        <f>O268*H268</f>
        <v>0</v>
      </c>
      <c r="Q268" s="190">
        <v>1.09528</v>
      </c>
      <c r="R268" s="190">
        <f>Q268*H268</f>
        <v>1.0887083200000001</v>
      </c>
      <c r="S268" s="190">
        <v>0</v>
      </c>
      <c r="T268" s="19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92" t="s">
        <v>182</v>
      </c>
      <c r="AT268" s="192" t="s">
        <v>178</v>
      </c>
      <c r="AU268" s="192" t="s">
        <v>87</v>
      </c>
      <c r="AY268" s="19" t="s">
        <v>176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19" t="s">
        <v>84</v>
      </c>
      <c r="BK268" s="193">
        <f>ROUND(I268*H268,2)</f>
        <v>0</v>
      </c>
      <c r="BL268" s="19" t="s">
        <v>182</v>
      </c>
      <c r="BM268" s="192" t="s">
        <v>1241</v>
      </c>
    </row>
    <row r="269" spans="1:65" s="2" customFormat="1" ht="11.25">
      <c r="A269" s="36"/>
      <c r="B269" s="37"/>
      <c r="C269" s="38"/>
      <c r="D269" s="194" t="s">
        <v>184</v>
      </c>
      <c r="E269" s="38"/>
      <c r="F269" s="195" t="s">
        <v>754</v>
      </c>
      <c r="G269" s="38"/>
      <c r="H269" s="38"/>
      <c r="I269" s="196"/>
      <c r="J269" s="38"/>
      <c r="K269" s="38"/>
      <c r="L269" s="41"/>
      <c r="M269" s="197"/>
      <c r="N269" s="198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184</v>
      </c>
      <c r="AU269" s="19" t="s">
        <v>87</v>
      </c>
    </row>
    <row r="270" spans="1:65" s="13" customFormat="1" ht="11.25">
      <c r="B270" s="199"/>
      <c r="C270" s="200"/>
      <c r="D270" s="201" t="s">
        <v>186</v>
      </c>
      <c r="E270" s="202" t="s">
        <v>21</v>
      </c>
      <c r="F270" s="203" t="s">
        <v>755</v>
      </c>
      <c r="G270" s="200"/>
      <c r="H270" s="202" t="s">
        <v>21</v>
      </c>
      <c r="I270" s="204"/>
      <c r="J270" s="200"/>
      <c r="K270" s="200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186</v>
      </c>
      <c r="AU270" s="209" t="s">
        <v>87</v>
      </c>
      <c r="AV270" s="13" t="s">
        <v>84</v>
      </c>
      <c r="AW270" s="13" t="s">
        <v>38</v>
      </c>
      <c r="AX270" s="13" t="s">
        <v>77</v>
      </c>
      <c r="AY270" s="209" t="s">
        <v>176</v>
      </c>
    </row>
    <row r="271" spans="1:65" s="14" customFormat="1" ht="11.25">
      <c r="B271" s="210"/>
      <c r="C271" s="211"/>
      <c r="D271" s="201" t="s">
        <v>186</v>
      </c>
      <c r="E271" s="212" t="s">
        <v>21</v>
      </c>
      <c r="F271" s="213" t="s">
        <v>1242</v>
      </c>
      <c r="G271" s="211"/>
      <c r="H271" s="214">
        <v>0.8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186</v>
      </c>
      <c r="AU271" s="220" t="s">
        <v>87</v>
      </c>
      <c r="AV271" s="14" t="s">
        <v>87</v>
      </c>
      <c r="AW271" s="14" t="s">
        <v>38</v>
      </c>
      <c r="AX271" s="14" t="s">
        <v>77</v>
      </c>
      <c r="AY271" s="220" t="s">
        <v>176</v>
      </c>
    </row>
    <row r="272" spans="1:65" s="13" customFormat="1" ht="11.25">
      <c r="B272" s="199"/>
      <c r="C272" s="200"/>
      <c r="D272" s="201" t="s">
        <v>186</v>
      </c>
      <c r="E272" s="202" t="s">
        <v>21</v>
      </c>
      <c r="F272" s="203" t="s">
        <v>1243</v>
      </c>
      <c r="G272" s="200"/>
      <c r="H272" s="202" t="s">
        <v>21</v>
      </c>
      <c r="I272" s="204"/>
      <c r="J272" s="200"/>
      <c r="K272" s="200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186</v>
      </c>
      <c r="AU272" s="209" t="s">
        <v>87</v>
      </c>
      <c r="AV272" s="13" t="s">
        <v>84</v>
      </c>
      <c r="AW272" s="13" t="s">
        <v>38</v>
      </c>
      <c r="AX272" s="13" t="s">
        <v>77</v>
      </c>
      <c r="AY272" s="209" t="s">
        <v>176</v>
      </c>
    </row>
    <row r="273" spans="1:65" s="14" customFormat="1" ht="11.25">
      <c r="B273" s="210"/>
      <c r="C273" s="211"/>
      <c r="D273" s="201" t="s">
        <v>186</v>
      </c>
      <c r="E273" s="212" t="s">
        <v>21</v>
      </c>
      <c r="F273" s="213" t="s">
        <v>1244</v>
      </c>
      <c r="G273" s="211"/>
      <c r="H273" s="214">
        <v>0.19400000000000001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186</v>
      </c>
      <c r="AU273" s="220" t="s">
        <v>87</v>
      </c>
      <c r="AV273" s="14" t="s">
        <v>87</v>
      </c>
      <c r="AW273" s="14" t="s">
        <v>38</v>
      </c>
      <c r="AX273" s="14" t="s">
        <v>77</v>
      </c>
      <c r="AY273" s="220" t="s">
        <v>176</v>
      </c>
    </row>
    <row r="274" spans="1:65" s="15" customFormat="1" ht="11.25">
      <c r="B274" s="221"/>
      <c r="C274" s="222"/>
      <c r="D274" s="201" t="s">
        <v>186</v>
      </c>
      <c r="E274" s="223" t="s">
        <v>21</v>
      </c>
      <c r="F274" s="224" t="s">
        <v>188</v>
      </c>
      <c r="G274" s="222"/>
      <c r="H274" s="225">
        <v>0.99399999999999999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186</v>
      </c>
      <c r="AU274" s="231" t="s">
        <v>87</v>
      </c>
      <c r="AV274" s="15" t="s">
        <v>182</v>
      </c>
      <c r="AW274" s="15" t="s">
        <v>38</v>
      </c>
      <c r="AX274" s="15" t="s">
        <v>84</v>
      </c>
      <c r="AY274" s="231" t="s">
        <v>176</v>
      </c>
    </row>
    <row r="275" spans="1:65" s="2" customFormat="1" ht="44.25" customHeight="1">
      <c r="A275" s="36"/>
      <c r="B275" s="37"/>
      <c r="C275" s="181" t="s">
        <v>280</v>
      </c>
      <c r="D275" s="181" t="s">
        <v>178</v>
      </c>
      <c r="E275" s="182" t="s">
        <v>757</v>
      </c>
      <c r="F275" s="183" t="s">
        <v>758</v>
      </c>
      <c r="G275" s="184" t="s">
        <v>566</v>
      </c>
      <c r="H275" s="185">
        <v>2.6509999999999998</v>
      </c>
      <c r="I275" s="186"/>
      <c r="J275" s="187">
        <f>ROUND(I275*H275,2)</f>
        <v>0</v>
      </c>
      <c r="K275" s="183" t="s">
        <v>181</v>
      </c>
      <c r="L275" s="41"/>
      <c r="M275" s="188" t="s">
        <v>21</v>
      </c>
      <c r="N275" s="189" t="s">
        <v>48</v>
      </c>
      <c r="O275" s="66"/>
      <c r="P275" s="190">
        <f>O275*H275</f>
        <v>0</v>
      </c>
      <c r="Q275" s="190">
        <v>1.03955</v>
      </c>
      <c r="R275" s="190">
        <f>Q275*H275</f>
        <v>2.7558470499999999</v>
      </c>
      <c r="S275" s="190">
        <v>0</v>
      </c>
      <c r="T275" s="191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2" t="s">
        <v>182</v>
      </c>
      <c r="AT275" s="192" t="s">
        <v>178</v>
      </c>
      <c r="AU275" s="192" t="s">
        <v>87</v>
      </c>
      <c r="AY275" s="19" t="s">
        <v>176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19" t="s">
        <v>84</v>
      </c>
      <c r="BK275" s="193">
        <f>ROUND(I275*H275,2)</f>
        <v>0</v>
      </c>
      <c r="BL275" s="19" t="s">
        <v>182</v>
      </c>
      <c r="BM275" s="192" t="s">
        <v>1245</v>
      </c>
    </row>
    <row r="276" spans="1:65" s="2" customFormat="1" ht="11.25">
      <c r="A276" s="36"/>
      <c r="B276" s="37"/>
      <c r="C276" s="38"/>
      <c r="D276" s="194" t="s">
        <v>184</v>
      </c>
      <c r="E276" s="38"/>
      <c r="F276" s="195" t="s">
        <v>760</v>
      </c>
      <c r="G276" s="38"/>
      <c r="H276" s="38"/>
      <c r="I276" s="196"/>
      <c r="J276" s="38"/>
      <c r="K276" s="38"/>
      <c r="L276" s="41"/>
      <c r="M276" s="197"/>
      <c r="N276" s="198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184</v>
      </c>
      <c r="AU276" s="19" t="s">
        <v>87</v>
      </c>
    </row>
    <row r="277" spans="1:65" s="13" customFormat="1" ht="11.25">
      <c r="B277" s="199"/>
      <c r="C277" s="200"/>
      <c r="D277" s="201" t="s">
        <v>186</v>
      </c>
      <c r="E277" s="202" t="s">
        <v>21</v>
      </c>
      <c r="F277" s="203" t="s">
        <v>761</v>
      </c>
      <c r="G277" s="200"/>
      <c r="H277" s="202" t="s">
        <v>21</v>
      </c>
      <c r="I277" s="204"/>
      <c r="J277" s="200"/>
      <c r="K277" s="200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186</v>
      </c>
      <c r="AU277" s="209" t="s">
        <v>87</v>
      </c>
      <c r="AV277" s="13" t="s">
        <v>84</v>
      </c>
      <c r="AW277" s="13" t="s">
        <v>38</v>
      </c>
      <c r="AX277" s="13" t="s">
        <v>77</v>
      </c>
      <c r="AY277" s="209" t="s">
        <v>176</v>
      </c>
    </row>
    <row r="278" spans="1:65" s="14" customFormat="1" ht="11.25">
      <c r="B278" s="210"/>
      <c r="C278" s="211"/>
      <c r="D278" s="201" t="s">
        <v>186</v>
      </c>
      <c r="E278" s="212" t="s">
        <v>21</v>
      </c>
      <c r="F278" s="213" t="s">
        <v>1246</v>
      </c>
      <c r="G278" s="211"/>
      <c r="H278" s="214">
        <v>2.1339999999999999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186</v>
      </c>
      <c r="AU278" s="220" t="s">
        <v>87</v>
      </c>
      <c r="AV278" s="14" t="s">
        <v>87</v>
      </c>
      <c r="AW278" s="14" t="s">
        <v>38</v>
      </c>
      <c r="AX278" s="14" t="s">
        <v>77</v>
      </c>
      <c r="AY278" s="220" t="s">
        <v>176</v>
      </c>
    </row>
    <row r="279" spans="1:65" s="13" customFormat="1" ht="11.25">
      <c r="B279" s="199"/>
      <c r="C279" s="200"/>
      <c r="D279" s="201" t="s">
        <v>186</v>
      </c>
      <c r="E279" s="202" t="s">
        <v>21</v>
      </c>
      <c r="F279" s="203" t="s">
        <v>1247</v>
      </c>
      <c r="G279" s="200"/>
      <c r="H279" s="202" t="s">
        <v>21</v>
      </c>
      <c r="I279" s="204"/>
      <c r="J279" s="200"/>
      <c r="K279" s="200"/>
      <c r="L279" s="205"/>
      <c r="M279" s="206"/>
      <c r="N279" s="207"/>
      <c r="O279" s="207"/>
      <c r="P279" s="207"/>
      <c r="Q279" s="207"/>
      <c r="R279" s="207"/>
      <c r="S279" s="207"/>
      <c r="T279" s="208"/>
      <c r="AT279" s="209" t="s">
        <v>186</v>
      </c>
      <c r="AU279" s="209" t="s">
        <v>87</v>
      </c>
      <c r="AV279" s="13" t="s">
        <v>84</v>
      </c>
      <c r="AW279" s="13" t="s">
        <v>38</v>
      </c>
      <c r="AX279" s="13" t="s">
        <v>77</v>
      </c>
      <c r="AY279" s="209" t="s">
        <v>176</v>
      </c>
    </row>
    <row r="280" spans="1:65" s="14" customFormat="1" ht="11.25">
      <c r="B280" s="210"/>
      <c r="C280" s="211"/>
      <c r="D280" s="201" t="s">
        <v>186</v>
      </c>
      <c r="E280" s="212" t="s">
        <v>21</v>
      </c>
      <c r="F280" s="213" t="s">
        <v>1248</v>
      </c>
      <c r="G280" s="211"/>
      <c r="H280" s="214">
        <v>0.51700000000000002</v>
      </c>
      <c r="I280" s="215"/>
      <c r="J280" s="211"/>
      <c r="K280" s="211"/>
      <c r="L280" s="216"/>
      <c r="M280" s="217"/>
      <c r="N280" s="218"/>
      <c r="O280" s="218"/>
      <c r="P280" s="218"/>
      <c r="Q280" s="218"/>
      <c r="R280" s="218"/>
      <c r="S280" s="218"/>
      <c r="T280" s="219"/>
      <c r="AT280" s="220" t="s">
        <v>186</v>
      </c>
      <c r="AU280" s="220" t="s">
        <v>87</v>
      </c>
      <c r="AV280" s="14" t="s">
        <v>87</v>
      </c>
      <c r="AW280" s="14" t="s">
        <v>38</v>
      </c>
      <c r="AX280" s="14" t="s">
        <v>77</v>
      </c>
      <c r="AY280" s="220" t="s">
        <v>176</v>
      </c>
    </row>
    <row r="281" spans="1:65" s="15" customFormat="1" ht="11.25">
      <c r="B281" s="221"/>
      <c r="C281" s="222"/>
      <c r="D281" s="201" t="s">
        <v>186</v>
      </c>
      <c r="E281" s="223" t="s">
        <v>21</v>
      </c>
      <c r="F281" s="224" t="s">
        <v>188</v>
      </c>
      <c r="G281" s="222"/>
      <c r="H281" s="225">
        <v>2.6509999999999998</v>
      </c>
      <c r="I281" s="226"/>
      <c r="J281" s="222"/>
      <c r="K281" s="222"/>
      <c r="L281" s="227"/>
      <c r="M281" s="228"/>
      <c r="N281" s="229"/>
      <c r="O281" s="229"/>
      <c r="P281" s="229"/>
      <c r="Q281" s="229"/>
      <c r="R281" s="229"/>
      <c r="S281" s="229"/>
      <c r="T281" s="230"/>
      <c r="AT281" s="231" t="s">
        <v>186</v>
      </c>
      <c r="AU281" s="231" t="s">
        <v>87</v>
      </c>
      <c r="AV281" s="15" t="s">
        <v>182</v>
      </c>
      <c r="AW281" s="15" t="s">
        <v>38</v>
      </c>
      <c r="AX281" s="15" t="s">
        <v>84</v>
      </c>
      <c r="AY281" s="231" t="s">
        <v>176</v>
      </c>
    </row>
    <row r="282" spans="1:65" s="2" customFormat="1" ht="16.5" customHeight="1">
      <c r="A282" s="36"/>
      <c r="B282" s="37"/>
      <c r="C282" s="181" t="s">
        <v>286</v>
      </c>
      <c r="D282" s="181" t="s">
        <v>178</v>
      </c>
      <c r="E282" s="182" t="s">
        <v>1249</v>
      </c>
      <c r="F282" s="183" t="s">
        <v>1250</v>
      </c>
      <c r="G282" s="184" t="s">
        <v>142</v>
      </c>
      <c r="H282" s="185">
        <v>10</v>
      </c>
      <c r="I282" s="186"/>
      <c r="J282" s="187">
        <f>ROUND(I282*H282,2)</f>
        <v>0</v>
      </c>
      <c r="K282" s="183" t="s">
        <v>181</v>
      </c>
      <c r="L282" s="41"/>
      <c r="M282" s="188" t="s">
        <v>21</v>
      </c>
      <c r="N282" s="189" t="s">
        <v>48</v>
      </c>
      <c r="O282" s="66"/>
      <c r="P282" s="190">
        <f>O282*H282</f>
        <v>0</v>
      </c>
      <c r="Q282" s="190">
        <v>0.20716000000000001</v>
      </c>
      <c r="R282" s="190">
        <f>Q282*H282</f>
        <v>2.0716000000000001</v>
      </c>
      <c r="S282" s="190">
        <v>0</v>
      </c>
      <c r="T282" s="191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92" t="s">
        <v>182</v>
      </c>
      <c r="AT282" s="192" t="s">
        <v>178</v>
      </c>
      <c r="AU282" s="192" t="s">
        <v>87</v>
      </c>
      <c r="AY282" s="19" t="s">
        <v>176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9" t="s">
        <v>84</v>
      </c>
      <c r="BK282" s="193">
        <f>ROUND(I282*H282,2)</f>
        <v>0</v>
      </c>
      <c r="BL282" s="19" t="s">
        <v>182</v>
      </c>
      <c r="BM282" s="192" t="s">
        <v>1251</v>
      </c>
    </row>
    <row r="283" spans="1:65" s="2" customFormat="1" ht="11.25">
      <c r="A283" s="36"/>
      <c r="B283" s="37"/>
      <c r="C283" s="38"/>
      <c r="D283" s="194" t="s">
        <v>184</v>
      </c>
      <c r="E283" s="38"/>
      <c r="F283" s="195" t="s">
        <v>1252</v>
      </c>
      <c r="G283" s="38"/>
      <c r="H283" s="38"/>
      <c r="I283" s="196"/>
      <c r="J283" s="38"/>
      <c r="K283" s="38"/>
      <c r="L283" s="41"/>
      <c r="M283" s="197"/>
      <c r="N283" s="198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184</v>
      </c>
      <c r="AU283" s="19" t="s">
        <v>87</v>
      </c>
    </row>
    <row r="284" spans="1:65" s="13" customFormat="1" ht="11.25">
      <c r="B284" s="199"/>
      <c r="C284" s="200"/>
      <c r="D284" s="201" t="s">
        <v>186</v>
      </c>
      <c r="E284" s="202" t="s">
        <v>21</v>
      </c>
      <c r="F284" s="203" t="s">
        <v>1253</v>
      </c>
      <c r="G284" s="200"/>
      <c r="H284" s="202" t="s">
        <v>21</v>
      </c>
      <c r="I284" s="204"/>
      <c r="J284" s="200"/>
      <c r="K284" s="200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186</v>
      </c>
      <c r="AU284" s="209" t="s">
        <v>87</v>
      </c>
      <c r="AV284" s="13" t="s">
        <v>84</v>
      </c>
      <c r="AW284" s="13" t="s">
        <v>38</v>
      </c>
      <c r="AX284" s="13" t="s">
        <v>77</v>
      </c>
      <c r="AY284" s="209" t="s">
        <v>176</v>
      </c>
    </row>
    <row r="285" spans="1:65" s="14" customFormat="1" ht="11.25">
      <c r="B285" s="210"/>
      <c r="C285" s="211"/>
      <c r="D285" s="201" t="s">
        <v>186</v>
      </c>
      <c r="E285" s="212" t="s">
        <v>21</v>
      </c>
      <c r="F285" s="213" t="s">
        <v>237</v>
      </c>
      <c r="G285" s="211"/>
      <c r="H285" s="214">
        <v>10</v>
      </c>
      <c r="I285" s="215"/>
      <c r="J285" s="211"/>
      <c r="K285" s="211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186</v>
      </c>
      <c r="AU285" s="220" t="s">
        <v>87</v>
      </c>
      <c r="AV285" s="14" t="s">
        <v>87</v>
      </c>
      <c r="AW285" s="14" t="s">
        <v>38</v>
      </c>
      <c r="AX285" s="14" t="s">
        <v>77</v>
      </c>
      <c r="AY285" s="220" t="s">
        <v>176</v>
      </c>
    </row>
    <row r="286" spans="1:65" s="15" customFormat="1" ht="11.25">
      <c r="B286" s="221"/>
      <c r="C286" s="222"/>
      <c r="D286" s="201" t="s">
        <v>186</v>
      </c>
      <c r="E286" s="223" t="s">
        <v>21</v>
      </c>
      <c r="F286" s="224" t="s">
        <v>188</v>
      </c>
      <c r="G286" s="222"/>
      <c r="H286" s="225">
        <v>10</v>
      </c>
      <c r="I286" s="226"/>
      <c r="J286" s="222"/>
      <c r="K286" s="222"/>
      <c r="L286" s="227"/>
      <c r="M286" s="228"/>
      <c r="N286" s="229"/>
      <c r="O286" s="229"/>
      <c r="P286" s="229"/>
      <c r="Q286" s="229"/>
      <c r="R286" s="229"/>
      <c r="S286" s="229"/>
      <c r="T286" s="230"/>
      <c r="AT286" s="231" t="s">
        <v>186</v>
      </c>
      <c r="AU286" s="231" t="s">
        <v>87</v>
      </c>
      <c r="AV286" s="15" t="s">
        <v>182</v>
      </c>
      <c r="AW286" s="15" t="s">
        <v>38</v>
      </c>
      <c r="AX286" s="15" t="s">
        <v>84</v>
      </c>
      <c r="AY286" s="231" t="s">
        <v>176</v>
      </c>
    </row>
    <row r="287" spans="1:65" s="2" customFormat="1" ht="16.5" customHeight="1">
      <c r="A287" s="36"/>
      <c r="B287" s="37"/>
      <c r="C287" s="246" t="s">
        <v>7</v>
      </c>
      <c r="D287" s="246" t="s">
        <v>492</v>
      </c>
      <c r="E287" s="247" t="s">
        <v>1254</v>
      </c>
      <c r="F287" s="248" t="s">
        <v>1255</v>
      </c>
      <c r="G287" s="249" t="s">
        <v>142</v>
      </c>
      <c r="H287" s="250">
        <v>10</v>
      </c>
      <c r="I287" s="251"/>
      <c r="J287" s="252">
        <f>ROUND(I287*H287,2)</f>
        <v>0</v>
      </c>
      <c r="K287" s="248" t="s">
        <v>21</v>
      </c>
      <c r="L287" s="253"/>
      <c r="M287" s="254" t="s">
        <v>21</v>
      </c>
      <c r="N287" s="255" t="s">
        <v>48</v>
      </c>
      <c r="O287" s="66"/>
      <c r="P287" s="190">
        <f>O287*H287</f>
        <v>0</v>
      </c>
      <c r="Q287" s="190">
        <v>5.9379999999999997</v>
      </c>
      <c r="R287" s="190">
        <f>Q287*H287</f>
        <v>59.379999999999995</v>
      </c>
      <c r="S287" s="190">
        <v>0</v>
      </c>
      <c r="T287" s="191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92" t="s">
        <v>221</v>
      </c>
      <c r="AT287" s="192" t="s">
        <v>492</v>
      </c>
      <c r="AU287" s="192" t="s">
        <v>87</v>
      </c>
      <c r="AY287" s="19" t="s">
        <v>176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19" t="s">
        <v>84</v>
      </c>
      <c r="BK287" s="193">
        <f>ROUND(I287*H287,2)</f>
        <v>0</v>
      </c>
      <c r="BL287" s="19" t="s">
        <v>182</v>
      </c>
      <c r="BM287" s="192" t="s">
        <v>1256</v>
      </c>
    </row>
    <row r="288" spans="1:65" s="12" customFormat="1" ht="22.9" customHeight="1">
      <c r="B288" s="165"/>
      <c r="C288" s="166"/>
      <c r="D288" s="167" t="s">
        <v>76</v>
      </c>
      <c r="E288" s="179" t="s">
        <v>182</v>
      </c>
      <c r="F288" s="179" t="s">
        <v>518</v>
      </c>
      <c r="G288" s="166"/>
      <c r="H288" s="166"/>
      <c r="I288" s="169"/>
      <c r="J288" s="180">
        <f>BK288</f>
        <v>0</v>
      </c>
      <c r="K288" s="166"/>
      <c r="L288" s="171"/>
      <c r="M288" s="172"/>
      <c r="N288" s="173"/>
      <c r="O288" s="173"/>
      <c r="P288" s="174">
        <f>SUM(P289:P323)</f>
        <v>0</v>
      </c>
      <c r="Q288" s="173"/>
      <c r="R288" s="174">
        <f>SUM(R289:R323)</f>
        <v>16.93229088</v>
      </c>
      <c r="S288" s="173"/>
      <c r="T288" s="175">
        <f>SUM(T289:T323)</f>
        <v>0</v>
      </c>
      <c r="AR288" s="176" t="s">
        <v>84</v>
      </c>
      <c r="AT288" s="177" t="s">
        <v>76</v>
      </c>
      <c r="AU288" s="177" t="s">
        <v>84</v>
      </c>
      <c r="AY288" s="176" t="s">
        <v>176</v>
      </c>
      <c r="BK288" s="178">
        <f>SUM(BK289:BK323)</f>
        <v>0</v>
      </c>
    </row>
    <row r="289" spans="1:65" s="2" customFormat="1" ht="24.2" customHeight="1">
      <c r="A289" s="36"/>
      <c r="B289" s="37"/>
      <c r="C289" s="181" t="s">
        <v>519</v>
      </c>
      <c r="D289" s="181" t="s">
        <v>178</v>
      </c>
      <c r="E289" s="182" t="s">
        <v>1257</v>
      </c>
      <c r="F289" s="183" t="s">
        <v>1258</v>
      </c>
      <c r="G289" s="184" t="s">
        <v>298</v>
      </c>
      <c r="H289" s="185">
        <v>7.4580000000000002</v>
      </c>
      <c r="I289" s="186"/>
      <c r="J289" s="187">
        <f>ROUND(I289*H289,2)</f>
        <v>0</v>
      </c>
      <c r="K289" s="183" t="s">
        <v>181</v>
      </c>
      <c r="L289" s="41"/>
      <c r="M289" s="188" t="s">
        <v>21</v>
      </c>
      <c r="N289" s="189" t="s">
        <v>48</v>
      </c>
      <c r="O289" s="66"/>
      <c r="P289" s="190">
        <f>O289*H289</f>
        <v>0</v>
      </c>
      <c r="Q289" s="190">
        <v>0</v>
      </c>
      <c r="R289" s="190">
        <f>Q289*H289</f>
        <v>0</v>
      </c>
      <c r="S289" s="190">
        <v>0</v>
      </c>
      <c r="T289" s="191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2" t="s">
        <v>182</v>
      </c>
      <c r="AT289" s="192" t="s">
        <v>178</v>
      </c>
      <c r="AU289" s="192" t="s">
        <v>87</v>
      </c>
      <c r="AY289" s="19" t="s">
        <v>176</v>
      </c>
      <c r="BE289" s="193">
        <f>IF(N289="základní",J289,0)</f>
        <v>0</v>
      </c>
      <c r="BF289" s="193">
        <f>IF(N289="snížená",J289,0)</f>
        <v>0</v>
      </c>
      <c r="BG289" s="193">
        <f>IF(N289="zákl. přenesená",J289,0)</f>
        <v>0</v>
      </c>
      <c r="BH289" s="193">
        <f>IF(N289="sníž. přenesená",J289,0)</f>
        <v>0</v>
      </c>
      <c r="BI289" s="193">
        <f>IF(N289="nulová",J289,0)</f>
        <v>0</v>
      </c>
      <c r="BJ289" s="19" t="s">
        <v>84</v>
      </c>
      <c r="BK289" s="193">
        <f>ROUND(I289*H289,2)</f>
        <v>0</v>
      </c>
      <c r="BL289" s="19" t="s">
        <v>182</v>
      </c>
      <c r="BM289" s="192" t="s">
        <v>1259</v>
      </c>
    </row>
    <row r="290" spans="1:65" s="2" customFormat="1" ht="11.25">
      <c r="A290" s="36"/>
      <c r="B290" s="37"/>
      <c r="C290" s="38"/>
      <c r="D290" s="194" t="s">
        <v>184</v>
      </c>
      <c r="E290" s="38"/>
      <c r="F290" s="195" t="s">
        <v>1260</v>
      </c>
      <c r="G290" s="38"/>
      <c r="H290" s="38"/>
      <c r="I290" s="196"/>
      <c r="J290" s="38"/>
      <c r="K290" s="38"/>
      <c r="L290" s="41"/>
      <c r="M290" s="197"/>
      <c r="N290" s="198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184</v>
      </c>
      <c r="AU290" s="19" t="s">
        <v>87</v>
      </c>
    </row>
    <row r="291" spans="1:65" s="13" customFormat="1" ht="11.25">
      <c r="B291" s="199"/>
      <c r="C291" s="200"/>
      <c r="D291" s="201" t="s">
        <v>186</v>
      </c>
      <c r="E291" s="202" t="s">
        <v>21</v>
      </c>
      <c r="F291" s="203" t="s">
        <v>1261</v>
      </c>
      <c r="G291" s="200"/>
      <c r="H291" s="202" t="s">
        <v>21</v>
      </c>
      <c r="I291" s="204"/>
      <c r="J291" s="200"/>
      <c r="K291" s="200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186</v>
      </c>
      <c r="AU291" s="209" t="s">
        <v>87</v>
      </c>
      <c r="AV291" s="13" t="s">
        <v>84</v>
      </c>
      <c r="AW291" s="13" t="s">
        <v>38</v>
      </c>
      <c r="AX291" s="13" t="s">
        <v>77</v>
      </c>
      <c r="AY291" s="209" t="s">
        <v>176</v>
      </c>
    </row>
    <row r="292" spans="1:65" s="14" customFormat="1" ht="11.25">
      <c r="B292" s="210"/>
      <c r="C292" s="211"/>
      <c r="D292" s="201" t="s">
        <v>186</v>
      </c>
      <c r="E292" s="212" t="s">
        <v>21</v>
      </c>
      <c r="F292" s="213" t="s">
        <v>1262</v>
      </c>
      <c r="G292" s="211"/>
      <c r="H292" s="214">
        <v>7.4580000000000002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186</v>
      </c>
      <c r="AU292" s="220" t="s">
        <v>87</v>
      </c>
      <c r="AV292" s="14" t="s">
        <v>87</v>
      </c>
      <c r="AW292" s="14" t="s">
        <v>38</v>
      </c>
      <c r="AX292" s="14" t="s">
        <v>77</v>
      </c>
      <c r="AY292" s="220" t="s">
        <v>176</v>
      </c>
    </row>
    <row r="293" spans="1:65" s="15" customFormat="1" ht="11.25">
      <c r="B293" s="221"/>
      <c r="C293" s="222"/>
      <c r="D293" s="201" t="s">
        <v>186</v>
      </c>
      <c r="E293" s="223" t="s">
        <v>21</v>
      </c>
      <c r="F293" s="224" t="s">
        <v>188</v>
      </c>
      <c r="G293" s="222"/>
      <c r="H293" s="225">
        <v>7.4580000000000002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186</v>
      </c>
      <c r="AU293" s="231" t="s">
        <v>87</v>
      </c>
      <c r="AV293" s="15" t="s">
        <v>182</v>
      </c>
      <c r="AW293" s="15" t="s">
        <v>38</v>
      </c>
      <c r="AX293" s="15" t="s">
        <v>84</v>
      </c>
      <c r="AY293" s="231" t="s">
        <v>176</v>
      </c>
    </row>
    <row r="294" spans="1:65" s="2" customFormat="1" ht="21.75" customHeight="1">
      <c r="A294" s="36"/>
      <c r="B294" s="37"/>
      <c r="C294" s="181" t="s">
        <v>530</v>
      </c>
      <c r="D294" s="181" t="s">
        <v>178</v>
      </c>
      <c r="E294" s="182" t="s">
        <v>1263</v>
      </c>
      <c r="F294" s="183" t="s">
        <v>1264</v>
      </c>
      <c r="G294" s="184" t="s">
        <v>298</v>
      </c>
      <c r="H294" s="185">
        <v>0.24</v>
      </c>
      <c r="I294" s="186"/>
      <c r="J294" s="187">
        <f>ROUND(I294*H294,2)</f>
        <v>0</v>
      </c>
      <c r="K294" s="183" t="s">
        <v>181</v>
      </c>
      <c r="L294" s="41"/>
      <c r="M294" s="188" t="s">
        <v>21</v>
      </c>
      <c r="N294" s="189" t="s">
        <v>48</v>
      </c>
      <c r="O294" s="66"/>
      <c r="P294" s="190">
        <f>O294*H294</f>
        <v>0</v>
      </c>
      <c r="Q294" s="190">
        <v>0</v>
      </c>
      <c r="R294" s="190">
        <f>Q294*H294</f>
        <v>0</v>
      </c>
      <c r="S294" s="190">
        <v>0</v>
      </c>
      <c r="T294" s="191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2" t="s">
        <v>182</v>
      </c>
      <c r="AT294" s="192" t="s">
        <v>178</v>
      </c>
      <c r="AU294" s="192" t="s">
        <v>87</v>
      </c>
      <c r="AY294" s="19" t="s">
        <v>176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9" t="s">
        <v>84</v>
      </c>
      <c r="BK294" s="193">
        <f>ROUND(I294*H294,2)</f>
        <v>0</v>
      </c>
      <c r="BL294" s="19" t="s">
        <v>182</v>
      </c>
      <c r="BM294" s="192" t="s">
        <v>1265</v>
      </c>
    </row>
    <row r="295" spans="1:65" s="2" customFormat="1" ht="11.25">
      <c r="A295" s="36"/>
      <c r="B295" s="37"/>
      <c r="C295" s="38"/>
      <c r="D295" s="194" t="s">
        <v>184</v>
      </c>
      <c r="E295" s="38"/>
      <c r="F295" s="195" t="s">
        <v>1266</v>
      </c>
      <c r="G295" s="38"/>
      <c r="H295" s="38"/>
      <c r="I295" s="196"/>
      <c r="J295" s="38"/>
      <c r="K295" s="38"/>
      <c r="L295" s="41"/>
      <c r="M295" s="197"/>
      <c r="N295" s="198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184</v>
      </c>
      <c r="AU295" s="19" t="s">
        <v>87</v>
      </c>
    </row>
    <row r="296" spans="1:65" s="13" customFormat="1" ht="11.25">
      <c r="B296" s="199"/>
      <c r="C296" s="200"/>
      <c r="D296" s="201" t="s">
        <v>186</v>
      </c>
      <c r="E296" s="202" t="s">
        <v>21</v>
      </c>
      <c r="F296" s="203" t="s">
        <v>1267</v>
      </c>
      <c r="G296" s="200"/>
      <c r="H296" s="202" t="s">
        <v>21</v>
      </c>
      <c r="I296" s="204"/>
      <c r="J296" s="200"/>
      <c r="K296" s="200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186</v>
      </c>
      <c r="AU296" s="209" t="s">
        <v>87</v>
      </c>
      <c r="AV296" s="13" t="s">
        <v>84</v>
      </c>
      <c r="AW296" s="13" t="s">
        <v>38</v>
      </c>
      <c r="AX296" s="13" t="s">
        <v>77</v>
      </c>
      <c r="AY296" s="209" t="s">
        <v>176</v>
      </c>
    </row>
    <row r="297" spans="1:65" s="13" customFormat="1" ht="11.25">
      <c r="B297" s="199"/>
      <c r="C297" s="200"/>
      <c r="D297" s="201" t="s">
        <v>186</v>
      </c>
      <c r="E297" s="202" t="s">
        <v>21</v>
      </c>
      <c r="F297" s="203" t="s">
        <v>1175</v>
      </c>
      <c r="G297" s="200"/>
      <c r="H297" s="202" t="s">
        <v>21</v>
      </c>
      <c r="I297" s="204"/>
      <c r="J297" s="200"/>
      <c r="K297" s="200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186</v>
      </c>
      <c r="AU297" s="209" t="s">
        <v>87</v>
      </c>
      <c r="AV297" s="13" t="s">
        <v>84</v>
      </c>
      <c r="AW297" s="13" t="s">
        <v>38</v>
      </c>
      <c r="AX297" s="13" t="s">
        <v>77</v>
      </c>
      <c r="AY297" s="209" t="s">
        <v>176</v>
      </c>
    </row>
    <row r="298" spans="1:65" s="14" customFormat="1" ht="11.25">
      <c r="B298" s="210"/>
      <c r="C298" s="211"/>
      <c r="D298" s="201" t="s">
        <v>186</v>
      </c>
      <c r="E298" s="212" t="s">
        <v>21</v>
      </c>
      <c r="F298" s="213" t="s">
        <v>1268</v>
      </c>
      <c r="G298" s="211"/>
      <c r="H298" s="214">
        <v>0.24</v>
      </c>
      <c r="I298" s="215"/>
      <c r="J298" s="211"/>
      <c r="K298" s="211"/>
      <c r="L298" s="216"/>
      <c r="M298" s="217"/>
      <c r="N298" s="218"/>
      <c r="O298" s="218"/>
      <c r="P298" s="218"/>
      <c r="Q298" s="218"/>
      <c r="R298" s="218"/>
      <c r="S298" s="218"/>
      <c r="T298" s="219"/>
      <c r="AT298" s="220" t="s">
        <v>186</v>
      </c>
      <c r="AU298" s="220" t="s">
        <v>87</v>
      </c>
      <c r="AV298" s="14" t="s">
        <v>87</v>
      </c>
      <c r="AW298" s="14" t="s">
        <v>38</v>
      </c>
      <c r="AX298" s="14" t="s">
        <v>77</v>
      </c>
      <c r="AY298" s="220" t="s">
        <v>176</v>
      </c>
    </row>
    <row r="299" spans="1:65" s="15" customFormat="1" ht="11.25">
      <c r="B299" s="221"/>
      <c r="C299" s="222"/>
      <c r="D299" s="201" t="s">
        <v>186</v>
      </c>
      <c r="E299" s="223" t="s">
        <v>21</v>
      </c>
      <c r="F299" s="224" t="s">
        <v>188</v>
      </c>
      <c r="G299" s="222"/>
      <c r="H299" s="225">
        <v>0.24</v>
      </c>
      <c r="I299" s="226"/>
      <c r="J299" s="222"/>
      <c r="K299" s="222"/>
      <c r="L299" s="227"/>
      <c r="M299" s="228"/>
      <c r="N299" s="229"/>
      <c r="O299" s="229"/>
      <c r="P299" s="229"/>
      <c r="Q299" s="229"/>
      <c r="R299" s="229"/>
      <c r="S299" s="229"/>
      <c r="T299" s="230"/>
      <c r="AT299" s="231" t="s">
        <v>186</v>
      </c>
      <c r="AU299" s="231" t="s">
        <v>87</v>
      </c>
      <c r="AV299" s="15" t="s">
        <v>182</v>
      </c>
      <c r="AW299" s="15" t="s">
        <v>38</v>
      </c>
      <c r="AX299" s="15" t="s">
        <v>84</v>
      </c>
      <c r="AY299" s="231" t="s">
        <v>176</v>
      </c>
    </row>
    <row r="300" spans="1:65" s="2" customFormat="1" ht="24.2" customHeight="1">
      <c r="A300" s="36"/>
      <c r="B300" s="37"/>
      <c r="C300" s="181" t="s">
        <v>541</v>
      </c>
      <c r="D300" s="181" t="s">
        <v>178</v>
      </c>
      <c r="E300" s="182" t="s">
        <v>1269</v>
      </c>
      <c r="F300" s="183" t="s">
        <v>1270</v>
      </c>
      <c r="G300" s="184" t="s">
        <v>131</v>
      </c>
      <c r="H300" s="185">
        <v>4.5199999999999996</v>
      </c>
      <c r="I300" s="186"/>
      <c r="J300" s="187">
        <f>ROUND(I300*H300,2)</f>
        <v>0</v>
      </c>
      <c r="K300" s="183" t="s">
        <v>181</v>
      </c>
      <c r="L300" s="41"/>
      <c r="M300" s="188" t="s">
        <v>21</v>
      </c>
      <c r="N300" s="189" t="s">
        <v>48</v>
      </c>
      <c r="O300" s="66"/>
      <c r="P300" s="190">
        <f>O300*H300</f>
        <v>0</v>
      </c>
      <c r="Q300" s="190">
        <v>6.3200000000000001E-3</v>
      </c>
      <c r="R300" s="190">
        <f>Q300*H300</f>
        <v>2.8566399999999999E-2</v>
      </c>
      <c r="S300" s="190">
        <v>0</v>
      </c>
      <c r="T300" s="191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2" t="s">
        <v>182</v>
      </c>
      <c r="AT300" s="192" t="s">
        <v>178</v>
      </c>
      <c r="AU300" s="192" t="s">
        <v>87</v>
      </c>
      <c r="AY300" s="19" t="s">
        <v>176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9" t="s">
        <v>84</v>
      </c>
      <c r="BK300" s="193">
        <f>ROUND(I300*H300,2)</f>
        <v>0</v>
      </c>
      <c r="BL300" s="19" t="s">
        <v>182</v>
      </c>
      <c r="BM300" s="192" t="s">
        <v>1271</v>
      </c>
    </row>
    <row r="301" spans="1:65" s="2" customFormat="1" ht="11.25">
      <c r="A301" s="36"/>
      <c r="B301" s="37"/>
      <c r="C301" s="38"/>
      <c r="D301" s="194" t="s">
        <v>184</v>
      </c>
      <c r="E301" s="38"/>
      <c r="F301" s="195" t="s">
        <v>1272</v>
      </c>
      <c r="G301" s="38"/>
      <c r="H301" s="38"/>
      <c r="I301" s="196"/>
      <c r="J301" s="38"/>
      <c r="K301" s="38"/>
      <c r="L301" s="41"/>
      <c r="M301" s="197"/>
      <c r="N301" s="198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184</v>
      </c>
      <c r="AU301" s="19" t="s">
        <v>87</v>
      </c>
    </row>
    <row r="302" spans="1:65" s="13" customFormat="1" ht="11.25">
      <c r="B302" s="199"/>
      <c r="C302" s="200"/>
      <c r="D302" s="201" t="s">
        <v>186</v>
      </c>
      <c r="E302" s="202" t="s">
        <v>21</v>
      </c>
      <c r="F302" s="203" t="s">
        <v>1261</v>
      </c>
      <c r="G302" s="200"/>
      <c r="H302" s="202" t="s">
        <v>21</v>
      </c>
      <c r="I302" s="204"/>
      <c r="J302" s="200"/>
      <c r="K302" s="200"/>
      <c r="L302" s="205"/>
      <c r="M302" s="206"/>
      <c r="N302" s="207"/>
      <c r="O302" s="207"/>
      <c r="P302" s="207"/>
      <c r="Q302" s="207"/>
      <c r="R302" s="207"/>
      <c r="S302" s="207"/>
      <c r="T302" s="208"/>
      <c r="AT302" s="209" t="s">
        <v>186</v>
      </c>
      <c r="AU302" s="209" t="s">
        <v>87</v>
      </c>
      <c r="AV302" s="13" t="s">
        <v>84</v>
      </c>
      <c r="AW302" s="13" t="s">
        <v>38</v>
      </c>
      <c r="AX302" s="13" t="s">
        <v>77</v>
      </c>
      <c r="AY302" s="209" t="s">
        <v>176</v>
      </c>
    </row>
    <row r="303" spans="1:65" s="14" customFormat="1" ht="11.25">
      <c r="B303" s="210"/>
      <c r="C303" s="211"/>
      <c r="D303" s="201" t="s">
        <v>186</v>
      </c>
      <c r="E303" s="212" t="s">
        <v>21</v>
      </c>
      <c r="F303" s="213" t="s">
        <v>1273</v>
      </c>
      <c r="G303" s="211"/>
      <c r="H303" s="214">
        <v>4.5199999999999996</v>
      </c>
      <c r="I303" s="215"/>
      <c r="J303" s="211"/>
      <c r="K303" s="211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186</v>
      </c>
      <c r="AU303" s="220" t="s">
        <v>87</v>
      </c>
      <c r="AV303" s="14" t="s">
        <v>87</v>
      </c>
      <c r="AW303" s="14" t="s">
        <v>38</v>
      </c>
      <c r="AX303" s="14" t="s">
        <v>77</v>
      </c>
      <c r="AY303" s="220" t="s">
        <v>176</v>
      </c>
    </row>
    <row r="304" spans="1:65" s="15" customFormat="1" ht="11.25">
      <c r="B304" s="221"/>
      <c r="C304" s="222"/>
      <c r="D304" s="201" t="s">
        <v>186</v>
      </c>
      <c r="E304" s="223" t="s">
        <v>21</v>
      </c>
      <c r="F304" s="224" t="s">
        <v>188</v>
      </c>
      <c r="G304" s="222"/>
      <c r="H304" s="225">
        <v>4.5199999999999996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186</v>
      </c>
      <c r="AU304" s="231" t="s">
        <v>87</v>
      </c>
      <c r="AV304" s="15" t="s">
        <v>182</v>
      </c>
      <c r="AW304" s="15" t="s">
        <v>38</v>
      </c>
      <c r="AX304" s="15" t="s">
        <v>84</v>
      </c>
      <c r="AY304" s="231" t="s">
        <v>176</v>
      </c>
    </row>
    <row r="305" spans="1:65" s="2" customFormat="1" ht="16.5" customHeight="1">
      <c r="A305" s="36"/>
      <c r="B305" s="37"/>
      <c r="C305" s="181" t="s">
        <v>549</v>
      </c>
      <c r="D305" s="181" t="s">
        <v>178</v>
      </c>
      <c r="E305" s="182" t="s">
        <v>1274</v>
      </c>
      <c r="F305" s="183" t="s">
        <v>1275</v>
      </c>
      <c r="G305" s="184" t="s">
        <v>131</v>
      </c>
      <c r="H305" s="185">
        <v>2.08</v>
      </c>
      <c r="I305" s="186"/>
      <c r="J305" s="187">
        <f>ROUND(I305*H305,2)</f>
        <v>0</v>
      </c>
      <c r="K305" s="183" t="s">
        <v>181</v>
      </c>
      <c r="L305" s="41"/>
      <c r="M305" s="188" t="s">
        <v>21</v>
      </c>
      <c r="N305" s="189" t="s">
        <v>48</v>
      </c>
      <c r="O305" s="66"/>
      <c r="P305" s="190">
        <f>O305*H305</f>
        <v>0</v>
      </c>
      <c r="Q305" s="190">
        <v>6.3899999999999998E-3</v>
      </c>
      <c r="R305" s="190">
        <f>Q305*H305</f>
        <v>1.32912E-2</v>
      </c>
      <c r="S305" s="190">
        <v>0</v>
      </c>
      <c r="T305" s="191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2" t="s">
        <v>182</v>
      </c>
      <c r="AT305" s="192" t="s">
        <v>178</v>
      </c>
      <c r="AU305" s="192" t="s">
        <v>87</v>
      </c>
      <c r="AY305" s="19" t="s">
        <v>176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9" t="s">
        <v>84</v>
      </c>
      <c r="BK305" s="193">
        <f>ROUND(I305*H305,2)</f>
        <v>0</v>
      </c>
      <c r="BL305" s="19" t="s">
        <v>182</v>
      </c>
      <c r="BM305" s="192" t="s">
        <v>1276</v>
      </c>
    </row>
    <row r="306" spans="1:65" s="2" customFormat="1" ht="11.25">
      <c r="A306" s="36"/>
      <c r="B306" s="37"/>
      <c r="C306" s="38"/>
      <c r="D306" s="194" t="s">
        <v>184</v>
      </c>
      <c r="E306" s="38"/>
      <c r="F306" s="195" t="s">
        <v>1277</v>
      </c>
      <c r="G306" s="38"/>
      <c r="H306" s="38"/>
      <c r="I306" s="196"/>
      <c r="J306" s="38"/>
      <c r="K306" s="38"/>
      <c r="L306" s="41"/>
      <c r="M306" s="197"/>
      <c r="N306" s="198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184</v>
      </c>
      <c r="AU306" s="19" t="s">
        <v>87</v>
      </c>
    </row>
    <row r="307" spans="1:65" s="13" customFormat="1" ht="11.25">
      <c r="B307" s="199"/>
      <c r="C307" s="200"/>
      <c r="D307" s="201" t="s">
        <v>186</v>
      </c>
      <c r="E307" s="202" t="s">
        <v>21</v>
      </c>
      <c r="F307" s="203" t="s">
        <v>1267</v>
      </c>
      <c r="G307" s="200"/>
      <c r="H307" s="202" t="s">
        <v>21</v>
      </c>
      <c r="I307" s="204"/>
      <c r="J307" s="200"/>
      <c r="K307" s="200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186</v>
      </c>
      <c r="AU307" s="209" t="s">
        <v>87</v>
      </c>
      <c r="AV307" s="13" t="s">
        <v>84</v>
      </c>
      <c r="AW307" s="13" t="s">
        <v>38</v>
      </c>
      <c r="AX307" s="13" t="s">
        <v>77</v>
      </c>
      <c r="AY307" s="209" t="s">
        <v>176</v>
      </c>
    </row>
    <row r="308" spans="1:65" s="13" customFormat="1" ht="11.25">
      <c r="B308" s="199"/>
      <c r="C308" s="200"/>
      <c r="D308" s="201" t="s">
        <v>186</v>
      </c>
      <c r="E308" s="202" t="s">
        <v>21</v>
      </c>
      <c r="F308" s="203" t="s">
        <v>1175</v>
      </c>
      <c r="G308" s="200"/>
      <c r="H308" s="202" t="s">
        <v>21</v>
      </c>
      <c r="I308" s="204"/>
      <c r="J308" s="200"/>
      <c r="K308" s="200"/>
      <c r="L308" s="205"/>
      <c r="M308" s="206"/>
      <c r="N308" s="207"/>
      <c r="O308" s="207"/>
      <c r="P308" s="207"/>
      <c r="Q308" s="207"/>
      <c r="R308" s="207"/>
      <c r="S308" s="207"/>
      <c r="T308" s="208"/>
      <c r="AT308" s="209" t="s">
        <v>186</v>
      </c>
      <c r="AU308" s="209" t="s">
        <v>87</v>
      </c>
      <c r="AV308" s="13" t="s">
        <v>84</v>
      </c>
      <c r="AW308" s="13" t="s">
        <v>38</v>
      </c>
      <c r="AX308" s="13" t="s">
        <v>77</v>
      </c>
      <c r="AY308" s="209" t="s">
        <v>176</v>
      </c>
    </row>
    <row r="309" spans="1:65" s="14" customFormat="1" ht="11.25">
      <c r="B309" s="210"/>
      <c r="C309" s="211"/>
      <c r="D309" s="201" t="s">
        <v>186</v>
      </c>
      <c r="E309" s="212" t="s">
        <v>21</v>
      </c>
      <c r="F309" s="213" t="s">
        <v>1278</v>
      </c>
      <c r="G309" s="211"/>
      <c r="H309" s="214">
        <v>2.08</v>
      </c>
      <c r="I309" s="215"/>
      <c r="J309" s="211"/>
      <c r="K309" s="211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186</v>
      </c>
      <c r="AU309" s="220" t="s">
        <v>87</v>
      </c>
      <c r="AV309" s="14" t="s">
        <v>87</v>
      </c>
      <c r="AW309" s="14" t="s">
        <v>38</v>
      </c>
      <c r="AX309" s="14" t="s">
        <v>77</v>
      </c>
      <c r="AY309" s="220" t="s">
        <v>176</v>
      </c>
    </row>
    <row r="310" spans="1:65" s="15" customFormat="1" ht="11.25">
      <c r="B310" s="221"/>
      <c r="C310" s="222"/>
      <c r="D310" s="201" t="s">
        <v>186</v>
      </c>
      <c r="E310" s="223" t="s">
        <v>21</v>
      </c>
      <c r="F310" s="224" t="s">
        <v>188</v>
      </c>
      <c r="G310" s="222"/>
      <c r="H310" s="225">
        <v>2.08</v>
      </c>
      <c r="I310" s="226"/>
      <c r="J310" s="222"/>
      <c r="K310" s="222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186</v>
      </c>
      <c r="AU310" s="231" t="s">
        <v>87</v>
      </c>
      <c r="AV310" s="15" t="s">
        <v>182</v>
      </c>
      <c r="AW310" s="15" t="s">
        <v>38</v>
      </c>
      <c r="AX310" s="15" t="s">
        <v>84</v>
      </c>
      <c r="AY310" s="231" t="s">
        <v>176</v>
      </c>
    </row>
    <row r="311" spans="1:65" s="2" customFormat="1" ht="24.2" customHeight="1">
      <c r="A311" s="36"/>
      <c r="B311" s="37"/>
      <c r="C311" s="181" t="s">
        <v>563</v>
      </c>
      <c r="D311" s="181" t="s">
        <v>178</v>
      </c>
      <c r="E311" s="182" t="s">
        <v>768</v>
      </c>
      <c r="F311" s="183" t="s">
        <v>769</v>
      </c>
      <c r="G311" s="184" t="s">
        <v>131</v>
      </c>
      <c r="H311" s="185">
        <v>38.612000000000002</v>
      </c>
      <c r="I311" s="186"/>
      <c r="J311" s="187">
        <f>ROUND(I311*H311,2)</f>
        <v>0</v>
      </c>
      <c r="K311" s="183" t="s">
        <v>181</v>
      </c>
      <c r="L311" s="41"/>
      <c r="M311" s="188" t="s">
        <v>21</v>
      </c>
      <c r="N311" s="189" t="s">
        <v>48</v>
      </c>
      <c r="O311" s="66"/>
      <c r="P311" s="190">
        <f>O311*H311</f>
        <v>0</v>
      </c>
      <c r="Q311" s="190">
        <v>0.43744</v>
      </c>
      <c r="R311" s="190">
        <f>Q311*H311</f>
        <v>16.89043328</v>
      </c>
      <c r="S311" s="190">
        <v>0</v>
      </c>
      <c r="T311" s="191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2" t="s">
        <v>182</v>
      </c>
      <c r="AT311" s="192" t="s">
        <v>178</v>
      </c>
      <c r="AU311" s="192" t="s">
        <v>87</v>
      </c>
      <c r="AY311" s="19" t="s">
        <v>176</v>
      </c>
      <c r="BE311" s="193">
        <f>IF(N311="základní",J311,0)</f>
        <v>0</v>
      </c>
      <c r="BF311" s="193">
        <f>IF(N311="snížená",J311,0)</f>
        <v>0</v>
      </c>
      <c r="BG311" s="193">
        <f>IF(N311="zákl. přenesená",J311,0)</f>
        <v>0</v>
      </c>
      <c r="BH311" s="193">
        <f>IF(N311="sníž. přenesená",J311,0)</f>
        <v>0</v>
      </c>
      <c r="BI311" s="193">
        <f>IF(N311="nulová",J311,0)</f>
        <v>0</v>
      </c>
      <c r="BJ311" s="19" t="s">
        <v>84</v>
      </c>
      <c r="BK311" s="193">
        <f>ROUND(I311*H311,2)</f>
        <v>0</v>
      </c>
      <c r="BL311" s="19" t="s">
        <v>182</v>
      </c>
      <c r="BM311" s="192" t="s">
        <v>1279</v>
      </c>
    </row>
    <row r="312" spans="1:65" s="2" customFormat="1" ht="11.25">
      <c r="A312" s="36"/>
      <c r="B312" s="37"/>
      <c r="C312" s="38"/>
      <c r="D312" s="194" t="s">
        <v>184</v>
      </c>
      <c r="E312" s="38"/>
      <c r="F312" s="195" t="s">
        <v>771</v>
      </c>
      <c r="G312" s="38"/>
      <c r="H312" s="38"/>
      <c r="I312" s="196"/>
      <c r="J312" s="38"/>
      <c r="K312" s="38"/>
      <c r="L312" s="41"/>
      <c r="M312" s="197"/>
      <c r="N312" s="198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184</v>
      </c>
      <c r="AU312" s="19" t="s">
        <v>87</v>
      </c>
    </row>
    <row r="313" spans="1:65" s="13" customFormat="1" ht="11.25">
      <c r="B313" s="199"/>
      <c r="C313" s="200"/>
      <c r="D313" s="201" t="s">
        <v>186</v>
      </c>
      <c r="E313" s="202" t="s">
        <v>21</v>
      </c>
      <c r="F313" s="203" t="s">
        <v>772</v>
      </c>
      <c r="G313" s="200"/>
      <c r="H313" s="202" t="s">
        <v>21</v>
      </c>
      <c r="I313" s="204"/>
      <c r="J313" s="200"/>
      <c r="K313" s="200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186</v>
      </c>
      <c r="AU313" s="209" t="s">
        <v>87</v>
      </c>
      <c r="AV313" s="13" t="s">
        <v>84</v>
      </c>
      <c r="AW313" s="13" t="s">
        <v>38</v>
      </c>
      <c r="AX313" s="13" t="s">
        <v>77</v>
      </c>
      <c r="AY313" s="209" t="s">
        <v>176</v>
      </c>
    </row>
    <row r="314" spans="1:65" s="13" customFormat="1" ht="11.25">
      <c r="B314" s="199"/>
      <c r="C314" s="200"/>
      <c r="D314" s="201" t="s">
        <v>186</v>
      </c>
      <c r="E314" s="202" t="s">
        <v>21</v>
      </c>
      <c r="F314" s="203" t="s">
        <v>707</v>
      </c>
      <c r="G314" s="200"/>
      <c r="H314" s="202" t="s">
        <v>21</v>
      </c>
      <c r="I314" s="204"/>
      <c r="J314" s="200"/>
      <c r="K314" s="200"/>
      <c r="L314" s="205"/>
      <c r="M314" s="206"/>
      <c r="N314" s="207"/>
      <c r="O314" s="207"/>
      <c r="P314" s="207"/>
      <c r="Q314" s="207"/>
      <c r="R314" s="207"/>
      <c r="S314" s="207"/>
      <c r="T314" s="208"/>
      <c r="AT314" s="209" t="s">
        <v>186</v>
      </c>
      <c r="AU314" s="209" t="s">
        <v>87</v>
      </c>
      <c r="AV314" s="13" t="s">
        <v>84</v>
      </c>
      <c r="AW314" s="13" t="s">
        <v>38</v>
      </c>
      <c r="AX314" s="13" t="s">
        <v>77</v>
      </c>
      <c r="AY314" s="209" t="s">
        <v>176</v>
      </c>
    </row>
    <row r="315" spans="1:65" s="14" customFormat="1" ht="11.25">
      <c r="B315" s="210"/>
      <c r="C315" s="211"/>
      <c r="D315" s="201" t="s">
        <v>186</v>
      </c>
      <c r="E315" s="212" t="s">
        <v>21</v>
      </c>
      <c r="F315" s="213" t="s">
        <v>1280</v>
      </c>
      <c r="G315" s="211"/>
      <c r="H315" s="214">
        <v>12</v>
      </c>
      <c r="I315" s="215"/>
      <c r="J315" s="211"/>
      <c r="K315" s="211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186</v>
      </c>
      <c r="AU315" s="220" t="s">
        <v>87</v>
      </c>
      <c r="AV315" s="14" t="s">
        <v>87</v>
      </c>
      <c r="AW315" s="14" t="s">
        <v>38</v>
      </c>
      <c r="AX315" s="14" t="s">
        <v>77</v>
      </c>
      <c r="AY315" s="220" t="s">
        <v>176</v>
      </c>
    </row>
    <row r="316" spans="1:65" s="13" customFormat="1" ht="11.25">
      <c r="B316" s="199"/>
      <c r="C316" s="200"/>
      <c r="D316" s="201" t="s">
        <v>186</v>
      </c>
      <c r="E316" s="202" t="s">
        <v>21</v>
      </c>
      <c r="F316" s="203" t="s">
        <v>774</v>
      </c>
      <c r="G316" s="200"/>
      <c r="H316" s="202" t="s">
        <v>21</v>
      </c>
      <c r="I316" s="204"/>
      <c r="J316" s="200"/>
      <c r="K316" s="200"/>
      <c r="L316" s="205"/>
      <c r="M316" s="206"/>
      <c r="N316" s="207"/>
      <c r="O316" s="207"/>
      <c r="P316" s="207"/>
      <c r="Q316" s="207"/>
      <c r="R316" s="207"/>
      <c r="S316" s="207"/>
      <c r="T316" s="208"/>
      <c r="AT316" s="209" t="s">
        <v>186</v>
      </c>
      <c r="AU316" s="209" t="s">
        <v>87</v>
      </c>
      <c r="AV316" s="13" t="s">
        <v>84</v>
      </c>
      <c r="AW316" s="13" t="s">
        <v>38</v>
      </c>
      <c r="AX316" s="13" t="s">
        <v>77</v>
      </c>
      <c r="AY316" s="209" t="s">
        <v>176</v>
      </c>
    </row>
    <row r="317" spans="1:65" s="14" customFormat="1" ht="11.25">
      <c r="B317" s="210"/>
      <c r="C317" s="211"/>
      <c r="D317" s="201" t="s">
        <v>186</v>
      </c>
      <c r="E317" s="212" t="s">
        <v>21</v>
      </c>
      <c r="F317" s="213" t="s">
        <v>1281</v>
      </c>
      <c r="G317" s="211"/>
      <c r="H317" s="214">
        <v>1.4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186</v>
      </c>
      <c r="AU317" s="220" t="s">
        <v>87</v>
      </c>
      <c r="AV317" s="14" t="s">
        <v>87</v>
      </c>
      <c r="AW317" s="14" t="s">
        <v>38</v>
      </c>
      <c r="AX317" s="14" t="s">
        <v>77</v>
      </c>
      <c r="AY317" s="220" t="s">
        <v>176</v>
      </c>
    </row>
    <row r="318" spans="1:65" s="13" customFormat="1" ht="11.25">
      <c r="B318" s="199"/>
      <c r="C318" s="200"/>
      <c r="D318" s="201" t="s">
        <v>186</v>
      </c>
      <c r="E318" s="202" t="s">
        <v>21</v>
      </c>
      <c r="F318" s="203" t="s">
        <v>709</v>
      </c>
      <c r="G318" s="200"/>
      <c r="H318" s="202" t="s">
        <v>21</v>
      </c>
      <c r="I318" s="204"/>
      <c r="J318" s="200"/>
      <c r="K318" s="200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186</v>
      </c>
      <c r="AU318" s="209" t="s">
        <v>87</v>
      </c>
      <c r="AV318" s="13" t="s">
        <v>84</v>
      </c>
      <c r="AW318" s="13" t="s">
        <v>38</v>
      </c>
      <c r="AX318" s="13" t="s">
        <v>77</v>
      </c>
      <c r="AY318" s="209" t="s">
        <v>176</v>
      </c>
    </row>
    <row r="319" spans="1:65" s="14" customFormat="1" ht="11.25">
      <c r="B319" s="210"/>
      <c r="C319" s="211"/>
      <c r="D319" s="201" t="s">
        <v>186</v>
      </c>
      <c r="E319" s="212" t="s">
        <v>21</v>
      </c>
      <c r="F319" s="213" t="s">
        <v>1282</v>
      </c>
      <c r="G319" s="211"/>
      <c r="H319" s="214">
        <v>22.015999999999998</v>
      </c>
      <c r="I319" s="215"/>
      <c r="J319" s="211"/>
      <c r="K319" s="211"/>
      <c r="L319" s="216"/>
      <c r="M319" s="217"/>
      <c r="N319" s="218"/>
      <c r="O319" s="218"/>
      <c r="P319" s="218"/>
      <c r="Q319" s="218"/>
      <c r="R319" s="218"/>
      <c r="S319" s="218"/>
      <c r="T319" s="219"/>
      <c r="AT319" s="220" t="s">
        <v>186</v>
      </c>
      <c r="AU319" s="220" t="s">
        <v>87</v>
      </c>
      <c r="AV319" s="14" t="s">
        <v>87</v>
      </c>
      <c r="AW319" s="14" t="s">
        <v>38</v>
      </c>
      <c r="AX319" s="14" t="s">
        <v>77</v>
      </c>
      <c r="AY319" s="220" t="s">
        <v>176</v>
      </c>
    </row>
    <row r="320" spans="1:65" s="14" customFormat="1" ht="11.25">
      <c r="B320" s="210"/>
      <c r="C320" s="211"/>
      <c r="D320" s="201" t="s">
        <v>186</v>
      </c>
      <c r="E320" s="212" t="s">
        <v>21</v>
      </c>
      <c r="F320" s="213" t="s">
        <v>1283</v>
      </c>
      <c r="G320" s="211"/>
      <c r="H320" s="214">
        <v>1.6970000000000001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186</v>
      </c>
      <c r="AU320" s="220" t="s">
        <v>87</v>
      </c>
      <c r="AV320" s="14" t="s">
        <v>87</v>
      </c>
      <c r="AW320" s="14" t="s">
        <v>38</v>
      </c>
      <c r="AX320" s="14" t="s">
        <v>77</v>
      </c>
      <c r="AY320" s="220" t="s">
        <v>176</v>
      </c>
    </row>
    <row r="321" spans="1:65" s="13" customFormat="1" ht="11.25">
      <c r="B321" s="199"/>
      <c r="C321" s="200"/>
      <c r="D321" s="201" t="s">
        <v>186</v>
      </c>
      <c r="E321" s="202" t="s">
        <v>21</v>
      </c>
      <c r="F321" s="203" t="s">
        <v>778</v>
      </c>
      <c r="G321" s="200"/>
      <c r="H321" s="202" t="s">
        <v>21</v>
      </c>
      <c r="I321" s="204"/>
      <c r="J321" s="200"/>
      <c r="K321" s="200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186</v>
      </c>
      <c r="AU321" s="209" t="s">
        <v>87</v>
      </c>
      <c r="AV321" s="13" t="s">
        <v>84</v>
      </c>
      <c r="AW321" s="13" t="s">
        <v>38</v>
      </c>
      <c r="AX321" s="13" t="s">
        <v>77</v>
      </c>
      <c r="AY321" s="209" t="s">
        <v>176</v>
      </c>
    </row>
    <row r="322" spans="1:65" s="14" customFormat="1" ht="11.25">
      <c r="B322" s="210"/>
      <c r="C322" s="211"/>
      <c r="D322" s="201" t="s">
        <v>186</v>
      </c>
      <c r="E322" s="212" t="s">
        <v>21</v>
      </c>
      <c r="F322" s="213" t="s">
        <v>1284</v>
      </c>
      <c r="G322" s="211"/>
      <c r="H322" s="214">
        <v>1.4990000000000001</v>
      </c>
      <c r="I322" s="215"/>
      <c r="J322" s="211"/>
      <c r="K322" s="211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186</v>
      </c>
      <c r="AU322" s="220" t="s">
        <v>87</v>
      </c>
      <c r="AV322" s="14" t="s">
        <v>87</v>
      </c>
      <c r="AW322" s="14" t="s">
        <v>38</v>
      </c>
      <c r="AX322" s="14" t="s">
        <v>77</v>
      </c>
      <c r="AY322" s="220" t="s">
        <v>176</v>
      </c>
    </row>
    <row r="323" spans="1:65" s="15" customFormat="1" ht="11.25">
      <c r="B323" s="221"/>
      <c r="C323" s="222"/>
      <c r="D323" s="201" t="s">
        <v>186</v>
      </c>
      <c r="E323" s="223" t="s">
        <v>575</v>
      </c>
      <c r="F323" s="224" t="s">
        <v>188</v>
      </c>
      <c r="G323" s="222"/>
      <c r="H323" s="225">
        <v>38.612000000000002</v>
      </c>
      <c r="I323" s="226"/>
      <c r="J323" s="222"/>
      <c r="K323" s="222"/>
      <c r="L323" s="227"/>
      <c r="M323" s="228"/>
      <c r="N323" s="229"/>
      <c r="O323" s="229"/>
      <c r="P323" s="229"/>
      <c r="Q323" s="229"/>
      <c r="R323" s="229"/>
      <c r="S323" s="229"/>
      <c r="T323" s="230"/>
      <c r="AT323" s="231" t="s">
        <v>186</v>
      </c>
      <c r="AU323" s="231" t="s">
        <v>87</v>
      </c>
      <c r="AV323" s="15" t="s">
        <v>182</v>
      </c>
      <c r="AW323" s="15" t="s">
        <v>38</v>
      </c>
      <c r="AX323" s="15" t="s">
        <v>84</v>
      </c>
      <c r="AY323" s="231" t="s">
        <v>176</v>
      </c>
    </row>
    <row r="324" spans="1:65" s="12" customFormat="1" ht="22.9" customHeight="1">
      <c r="B324" s="165"/>
      <c r="C324" s="166"/>
      <c r="D324" s="167" t="s">
        <v>76</v>
      </c>
      <c r="E324" s="179" t="s">
        <v>215</v>
      </c>
      <c r="F324" s="179" t="s">
        <v>780</v>
      </c>
      <c r="G324" s="166"/>
      <c r="H324" s="166"/>
      <c r="I324" s="169"/>
      <c r="J324" s="180">
        <f>BK324</f>
        <v>0</v>
      </c>
      <c r="K324" s="166"/>
      <c r="L324" s="171"/>
      <c r="M324" s="172"/>
      <c r="N324" s="173"/>
      <c r="O324" s="173"/>
      <c r="P324" s="174">
        <f>SUM(P325:P337)</f>
        <v>0</v>
      </c>
      <c r="Q324" s="173"/>
      <c r="R324" s="174">
        <f>SUM(R325:R337)</f>
        <v>8.1695999999999991E-2</v>
      </c>
      <c r="S324" s="173"/>
      <c r="T324" s="175">
        <f>SUM(T325:T337)</f>
        <v>0</v>
      </c>
      <c r="AR324" s="176" t="s">
        <v>84</v>
      </c>
      <c r="AT324" s="177" t="s">
        <v>76</v>
      </c>
      <c r="AU324" s="177" t="s">
        <v>84</v>
      </c>
      <c r="AY324" s="176" t="s">
        <v>176</v>
      </c>
      <c r="BK324" s="178">
        <f>SUM(BK325:BK337)</f>
        <v>0</v>
      </c>
    </row>
    <row r="325" spans="1:65" s="2" customFormat="1" ht="16.5" customHeight="1">
      <c r="A325" s="36"/>
      <c r="B325" s="37"/>
      <c r="C325" s="181" t="s">
        <v>792</v>
      </c>
      <c r="D325" s="181" t="s">
        <v>178</v>
      </c>
      <c r="E325" s="182" t="s">
        <v>781</v>
      </c>
      <c r="F325" s="183" t="s">
        <v>782</v>
      </c>
      <c r="G325" s="184" t="s">
        <v>131</v>
      </c>
      <c r="H325" s="185">
        <v>136.16</v>
      </c>
      <c r="I325" s="186"/>
      <c r="J325" s="187">
        <f>ROUND(I325*H325,2)</f>
        <v>0</v>
      </c>
      <c r="K325" s="183" t="s">
        <v>21</v>
      </c>
      <c r="L325" s="41"/>
      <c r="M325" s="188" t="s">
        <v>21</v>
      </c>
      <c r="N325" s="189" t="s">
        <v>48</v>
      </c>
      <c r="O325" s="66"/>
      <c r="P325" s="190">
        <f>O325*H325</f>
        <v>0</v>
      </c>
      <c r="Q325" s="190">
        <v>5.9999999999999995E-4</v>
      </c>
      <c r="R325" s="190">
        <f>Q325*H325</f>
        <v>8.1695999999999991E-2</v>
      </c>
      <c r="S325" s="190">
        <v>0</v>
      </c>
      <c r="T325" s="191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92" t="s">
        <v>182</v>
      </c>
      <c r="AT325" s="192" t="s">
        <v>178</v>
      </c>
      <c r="AU325" s="192" t="s">
        <v>87</v>
      </c>
      <c r="AY325" s="19" t="s">
        <v>176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19" t="s">
        <v>84</v>
      </c>
      <c r="BK325" s="193">
        <f>ROUND(I325*H325,2)</f>
        <v>0</v>
      </c>
      <c r="BL325" s="19" t="s">
        <v>182</v>
      </c>
      <c r="BM325" s="192" t="s">
        <v>1285</v>
      </c>
    </row>
    <row r="326" spans="1:65" s="13" customFormat="1" ht="11.25">
      <c r="B326" s="199"/>
      <c r="C326" s="200"/>
      <c r="D326" s="201" t="s">
        <v>186</v>
      </c>
      <c r="E326" s="202" t="s">
        <v>21</v>
      </c>
      <c r="F326" s="203" t="s">
        <v>1286</v>
      </c>
      <c r="G326" s="200"/>
      <c r="H326" s="202" t="s">
        <v>21</v>
      </c>
      <c r="I326" s="204"/>
      <c r="J326" s="200"/>
      <c r="K326" s="200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186</v>
      </c>
      <c r="AU326" s="209" t="s">
        <v>87</v>
      </c>
      <c r="AV326" s="13" t="s">
        <v>84</v>
      </c>
      <c r="AW326" s="13" t="s">
        <v>38</v>
      </c>
      <c r="AX326" s="13" t="s">
        <v>77</v>
      </c>
      <c r="AY326" s="209" t="s">
        <v>176</v>
      </c>
    </row>
    <row r="327" spans="1:65" s="13" customFormat="1" ht="11.25">
      <c r="B327" s="199"/>
      <c r="C327" s="200"/>
      <c r="D327" s="201" t="s">
        <v>186</v>
      </c>
      <c r="E327" s="202" t="s">
        <v>21</v>
      </c>
      <c r="F327" s="203" t="s">
        <v>1287</v>
      </c>
      <c r="G327" s="200"/>
      <c r="H327" s="202" t="s">
        <v>21</v>
      </c>
      <c r="I327" s="204"/>
      <c r="J327" s="200"/>
      <c r="K327" s="200"/>
      <c r="L327" s="205"/>
      <c r="M327" s="206"/>
      <c r="N327" s="207"/>
      <c r="O327" s="207"/>
      <c r="P327" s="207"/>
      <c r="Q327" s="207"/>
      <c r="R327" s="207"/>
      <c r="S327" s="207"/>
      <c r="T327" s="208"/>
      <c r="AT327" s="209" t="s">
        <v>186</v>
      </c>
      <c r="AU327" s="209" t="s">
        <v>87</v>
      </c>
      <c r="AV327" s="13" t="s">
        <v>84</v>
      </c>
      <c r="AW327" s="13" t="s">
        <v>38</v>
      </c>
      <c r="AX327" s="13" t="s">
        <v>77</v>
      </c>
      <c r="AY327" s="209" t="s">
        <v>176</v>
      </c>
    </row>
    <row r="328" spans="1:65" s="14" customFormat="1" ht="11.25">
      <c r="B328" s="210"/>
      <c r="C328" s="211"/>
      <c r="D328" s="201" t="s">
        <v>186</v>
      </c>
      <c r="E328" s="212" t="s">
        <v>21</v>
      </c>
      <c r="F328" s="213" t="s">
        <v>1288</v>
      </c>
      <c r="G328" s="211"/>
      <c r="H328" s="214">
        <v>24.4</v>
      </c>
      <c r="I328" s="215"/>
      <c r="J328" s="211"/>
      <c r="K328" s="211"/>
      <c r="L328" s="216"/>
      <c r="M328" s="217"/>
      <c r="N328" s="218"/>
      <c r="O328" s="218"/>
      <c r="P328" s="218"/>
      <c r="Q328" s="218"/>
      <c r="R328" s="218"/>
      <c r="S328" s="218"/>
      <c r="T328" s="219"/>
      <c r="AT328" s="220" t="s">
        <v>186</v>
      </c>
      <c r="AU328" s="220" t="s">
        <v>87</v>
      </c>
      <c r="AV328" s="14" t="s">
        <v>87</v>
      </c>
      <c r="AW328" s="14" t="s">
        <v>38</v>
      </c>
      <c r="AX328" s="14" t="s">
        <v>77</v>
      </c>
      <c r="AY328" s="220" t="s">
        <v>176</v>
      </c>
    </row>
    <row r="329" spans="1:65" s="13" customFormat="1" ht="11.25">
      <c r="B329" s="199"/>
      <c r="C329" s="200"/>
      <c r="D329" s="201" t="s">
        <v>186</v>
      </c>
      <c r="E329" s="202" t="s">
        <v>21</v>
      </c>
      <c r="F329" s="203" t="s">
        <v>1289</v>
      </c>
      <c r="G329" s="200"/>
      <c r="H329" s="202" t="s">
        <v>21</v>
      </c>
      <c r="I329" s="204"/>
      <c r="J329" s="200"/>
      <c r="K329" s="200"/>
      <c r="L329" s="205"/>
      <c r="M329" s="206"/>
      <c r="N329" s="207"/>
      <c r="O329" s="207"/>
      <c r="P329" s="207"/>
      <c r="Q329" s="207"/>
      <c r="R329" s="207"/>
      <c r="S329" s="207"/>
      <c r="T329" s="208"/>
      <c r="AT329" s="209" t="s">
        <v>186</v>
      </c>
      <c r="AU329" s="209" t="s">
        <v>87</v>
      </c>
      <c r="AV329" s="13" t="s">
        <v>84</v>
      </c>
      <c r="AW329" s="13" t="s">
        <v>38</v>
      </c>
      <c r="AX329" s="13" t="s">
        <v>77</v>
      </c>
      <c r="AY329" s="209" t="s">
        <v>176</v>
      </c>
    </row>
    <row r="330" spans="1:65" s="14" customFormat="1" ht="11.25">
      <c r="B330" s="210"/>
      <c r="C330" s="211"/>
      <c r="D330" s="201" t="s">
        <v>186</v>
      </c>
      <c r="E330" s="212" t="s">
        <v>21</v>
      </c>
      <c r="F330" s="213" t="s">
        <v>1290</v>
      </c>
      <c r="G330" s="211"/>
      <c r="H330" s="214">
        <v>3.3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186</v>
      </c>
      <c r="AU330" s="220" t="s">
        <v>87</v>
      </c>
      <c r="AV330" s="14" t="s">
        <v>87</v>
      </c>
      <c r="AW330" s="14" t="s">
        <v>38</v>
      </c>
      <c r="AX330" s="14" t="s">
        <v>77</v>
      </c>
      <c r="AY330" s="220" t="s">
        <v>176</v>
      </c>
    </row>
    <row r="331" spans="1:65" s="14" customFormat="1" ht="11.25">
      <c r="B331" s="210"/>
      <c r="C331" s="211"/>
      <c r="D331" s="201" t="s">
        <v>186</v>
      </c>
      <c r="E331" s="212" t="s">
        <v>21</v>
      </c>
      <c r="F331" s="213" t="s">
        <v>1291</v>
      </c>
      <c r="G331" s="211"/>
      <c r="H331" s="214">
        <v>6.5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186</v>
      </c>
      <c r="AU331" s="220" t="s">
        <v>87</v>
      </c>
      <c r="AV331" s="14" t="s">
        <v>87</v>
      </c>
      <c r="AW331" s="14" t="s">
        <v>38</v>
      </c>
      <c r="AX331" s="14" t="s">
        <v>77</v>
      </c>
      <c r="AY331" s="220" t="s">
        <v>176</v>
      </c>
    </row>
    <row r="332" spans="1:65" s="13" customFormat="1" ht="11.25">
      <c r="B332" s="199"/>
      <c r="C332" s="200"/>
      <c r="D332" s="201" t="s">
        <v>186</v>
      </c>
      <c r="E332" s="202" t="s">
        <v>21</v>
      </c>
      <c r="F332" s="203" t="s">
        <v>1292</v>
      </c>
      <c r="G332" s="200"/>
      <c r="H332" s="202" t="s">
        <v>21</v>
      </c>
      <c r="I332" s="204"/>
      <c r="J332" s="200"/>
      <c r="K332" s="200"/>
      <c r="L332" s="205"/>
      <c r="M332" s="206"/>
      <c r="N332" s="207"/>
      <c r="O332" s="207"/>
      <c r="P332" s="207"/>
      <c r="Q332" s="207"/>
      <c r="R332" s="207"/>
      <c r="S332" s="207"/>
      <c r="T332" s="208"/>
      <c r="AT332" s="209" t="s">
        <v>186</v>
      </c>
      <c r="AU332" s="209" t="s">
        <v>87</v>
      </c>
      <c r="AV332" s="13" t="s">
        <v>84</v>
      </c>
      <c r="AW332" s="13" t="s">
        <v>38</v>
      </c>
      <c r="AX332" s="13" t="s">
        <v>77</v>
      </c>
      <c r="AY332" s="209" t="s">
        <v>176</v>
      </c>
    </row>
    <row r="333" spans="1:65" s="14" customFormat="1" ht="11.25">
      <c r="B333" s="210"/>
      <c r="C333" s="211"/>
      <c r="D333" s="201" t="s">
        <v>186</v>
      </c>
      <c r="E333" s="212" t="s">
        <v>21</v>
      </c>
      <c r="F333" s="213" t="s">
        <v>1293</v>
      </c>
      <c r="G333" s="211"/>
      <c r="H333" s="214">
        <v>61.36</v>
      </c>
      <c r="I333" s="215"/>
      <c r="J333" s="211"/>
      <c r="K333" s="211"/>
      <c r="L333" s="216"/>
      <c r="M333" s="217"/>
      <c r="N333" s="218"/>
      <c r="O333" s="218"/>
      <c r="P333" s="218"/>
      <c r="Q333" s="218"/>
      <c r="R333" s="218"/>
      <c r="S333" s="218"/>
      <c r="T333" s="219"/>
      <c r="AT333" s="220" t="s">
        <v>186</v>
      </c>
      <c r="AU333" s="220" t="s">
        <v>87</v>
      </c>
      <c r="AV333" s="14" t="s">
        <v>87</v>
      </c>
      <c r="AW333" s="14" t="s">
        <v>38</v>
      </c>
      <c r="AX333" s="14" t="s">
        <v>77</v>
      </c>
      <c r="AY333" s="220" t="s">
        <v>176</v>
      </c>
    </row>
    <row r="334" spans="1:65" s="14" customFormat="1" ht="11.25">
      <c r="B334" s="210"/>
      <c r="C334" s="211"/>
      <c r="D334" s="201" t="s">
        <v>186</v>
      </c>
      <c r="E334" s="212" t="s">
        <v>21</v>
      </c>
      <c r="F334" s="213" t="s">
        <v>1294</v>
      </c>
      <c r="G334" s="211"/>
      <c r="H334" s="214">
        <v>29.5</v>
      </c>
      <c r="I334" s="215"/>
      <c r="J334" s="211"/>
      <c r="K334" s="211"/>
      <c r="L334" s="216"/>
      <c r="M334" s="217"/>
      <c r="N334" s="218"/>
      <c r="O334" s="218"/>
      <c r="P334" s="218"/>
      <c r="Q334" s="218"/>
      <c r="R334" s="218"/>
      <c r="S334" s="218"/>
      <c r="T334" s="219"/>
      <c r="AT334" s="220" t="s">
        <v>186</v>
      </c>
      <c r="AU334" s="220" t="s">
        <v>87</v>
      </c>
      <c r="AV334" s="14" t="s">
        <v>87</v>
      </c>
      <c r="AW334" s="14" t="s">
        <v>38</v>
      </c>
      <c r="AX334" s="14" t="s">
        <v>77</v>
      </c>
      <c r="AY334" s="220" t="s">
        <v>176</v>
      </c>
    </row>
    <row r="335" spans="1:65" s="13" customFormat="1" ht="11.25">
      <c r="B335" s="199"/>
      <c r="C335" s="200"/>
      <c r="D335" s="201" t="s">
        <v>186</v>
      </c>
      <c r="E335" s="202" t="s">
        <v>21</v>
      </c>
      <c r="F335" s="203" t="s">
        <v>1295</v>
      </c>
      <c r="G335" s="200"/>
      <c r="H335" s="202" t="s">
        <v>21</v>
      </c>
      <c r="I335" s="204"/>
      <c r="J335" s="200"/>
      <c r="K335" s="200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186</v>
      </c>
      <c r="AU335" s="209" t="s">
        <v>87</v>
      </c>
      <c r="AV335" s="13" t="s">
        <v>84</v>
      </c>
      <c r="AW335" s="13" t="s">
        <v>38</v>
      </c>
      <c r="AX335" s="13" t="s">
        <v>77</v>
      </c>
      <c r="AY335" s="209" t="s">
        <v>176</v>
      </c>
    </row>
    <row r="336" spans="1:65" s="14" customFormat="1" ht="11.25">
      <c r="B336" s="210"/>
      <c r="C336" s="211"/>
      <c r="D336" s="201" t="s">
        <v>186</v>
      </c>
      <c r="E336" s="212" t="s">
        <v>21</v>
      </c>
      <c r="F336" s="213" t="s">
        <v>1296</v>
      </c>
      <c r="G336" s="211"/>
      <c r="H336" s="214">
        <v>11.1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186</v>
      </c>
      <c r="AU336" s="220" t="s">
        <v>87</v>
      </c>
      <c r="AV336" s="14" t="s">
        <v>87</v>
      </c>
      <c r="AW336" s="14" t="s">
        <v>38</v>
      </c>
      <c r="AX336" s="14" t="s">
        <v>77</v>
      </c>
      <c r="AY336" s="220" t="s">
        <v>176</v>
      </c>
    </row>
    <row r="337" spans="1:65" s="15" customFormat="1" ht="11.25">
      <c r="B337" s="221"/>
      <c r="C337" s="222"/>
      <c r="D337" s="201" t="s">
        <v>186</v>
      </c>
      <c r="E337" s="223" t="s">
        <v>21</v>
      </c>
      <c r="F337" s="224" t="s">
        <v>188</v>
      </c>
      <c r="G337" s="222"/>
      <c r="H337" s="225">
        <v>136.16</v>
      </c>
      <c r="I337" s="226"/>
      <c r="J337" s="222"/>
      <c r="K337" s="222"/>
      <c r="L337" s="227"/>
      <c r="M337" s="228"/>
      <c r="N337" s="229"/>
      <c r="O337" s="229"/>
      <c r="P337" s="229"/>
      <c r="Q337" s="229"/>
      <c r="R337" s="229"/>
      <c r="S337" s="229"/>
      <c r="T337" s="230"/>
      <c r="AT337" s="231" t="s">
        <v>186</v>
      </c>
      <c r="AU337" s="231" t="s">
        <v>87</v>
      </c>
      <c r="AV337" s="15" t="s">
        <v>182</v>
      </c>
      <c r="AW337" s="15" t="s">
        <v>38</v>
      </c>
      <c r="AX337" s="15" t="s">
        <v>84</v>
      </c>
      <c r="AY337" s="231" t="s">
        <v>176</v>
      </c>
    </row>
    <row r="338" spans="1:65" s="12" customFormat="1" ht="22.9" customHeight="1">
      <c r="B338" s="165"/>
      <c r="C338" s="166"/>
      <c r="D338" s="167" t="s">
        <v>76</v>
      </c>
      <c r="E338" s="179" t="s">
        <v>221</v>
      </c>
      <c r="F338" s="179" t="s">
        <v>786</v>
      </c>
      <c r="G338" s="166"/>
      <c r="H338" s="166"/>
      <c r="I338" s="169"/>
      <c r="J338" s="180">
        <f>BK338</f>
        <v>0</v>
      </c>
      <c r="K338" s="166"/>
      <c r="L338" s="171"/>
      <c r="M338" s="172"/>
      <c r="N338" s="173"/>
      <c r="O338" s="173"/>
      <c r="P338" s="174">
        <f>SUM(P339:P348)</f>
        <v>0</v>
      </c>
      <c r="Q338" s="173"/>
      <c r="R338" s="174">
        <f>SUM(R339:R348)</f>
        <v>0.23712372000000001</v>
      </c>
      <c r="S338" s="173"/>
      <c r="T338" s="175">
        <f>SUM(T339:T348)</f>
        <v>0</v>
      </c>
      <c r="AR338" s="176" t="s">
        <v>84</v>
      </c>
      <c r="AT338" s="177" t="s">
        <v>76</v>
      </c>
      <c r="AU338" s="177" t="s">
        <v>84</v>
      </c>
      <c r="AY338" s="176" t="s">
        <v>176</v>
      </c>
      <c r="BK338" s="178">
        <f>SUM(BK339:BK348)</f>
        <v>0</v>
      </c>
    </row>
    <row r="339" spans="1:65" s="2" customFormat="1" ht="16.5" customHeight="1">
      <c r="A339" s="36"/>
      <c r="B339" s="37"/>
      <c r="C339" s="181" t="s">
        <v>799</v>
      </c>
      <c r="D339" s="181" t="s">
        <v>178</v>
      </c>
      <c r="E339" s="182" t="s">
        <v>1297</v>
      </c>
      <c r="F339" s="183" t="s">
        <v>1298</v>
      </c>
      <c r="G339" s="184" t="s">
        <v>298</v>
      </c>
      <c r="H339" s="185">
        <v>24.521000000000001</v>
      </c>
      <c r="I339" s="186"/>
      <c r="J339" s="187">
        <f>ROUND(I339*H339,2)</f>
        <v>0</v>
      </c>
      <c r="K339" s="183" t="s">
        <v>181</v>
      </c>
      <c r="L339" s="41"/>
      <c r="M339" s="188" t="s">
        <v>21</v>
      </c>
      <c r="N339" s="189" t="s">
        <v>48</v>
      </c>
      <c r="O339" s="66"/>
      <c r="P339" s="190">
        <f>O339*H339</f>
        <v>0</v>
      </c>
      <c r="Q339" s="190">
        <v>0</v>
      </c>
      <c r="R339" s="190">
        <f>Q339*H339</f>
        <v>0</v>
      </c>
      <c r="S339" s="190">
        <v>0</v>
      </c>
      <c r="T339" s="191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92" t="s">
        <v>182</v>
      </c>
      <c r="AT339" s="192" t="s">
        <v>178</v>
      </c>
      <c r="AU339" s="192" t="s">
        <v>87</v>
      </c>
      <c r="AY339" s="19" t="s">
        <v>176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19" t="s">
        <v>84</v>
      </c>
      <c r="BK339" s="193">
        <f>ROUND(I339*H339,2)</f>
        <v>0</v>
      </c>
      <c r="BL339" s="19" t="s">
        <v>182</v>
      </c>
      <c r="BM339" s="192" t="s">
        <v>1299</v>
      </c>
    </row>
    <row r="340" spans="1:65" s="2" customFormat="1" ht="11.25">
      <c r="A340" s="36"/>
      <c r="B340" s="37"/>
      <c r="C340" s="38"/>
      <c r="D340" s="194" t="s">
        <v>184</v>
      </c>
      <c r="E340" s="38"/>
      <c r="F340" s="195" t="s">
        <v>1300</v>
      </c>
      <c r="G340" s="38"/>
      <c r="H340" s="38"/>
      <c r="I340" s="196"/>
      <c r="J340" s="38"/>
      <c r="K340" s="38"/>
      <c r="L340" s="41"/>
      <c r="M340" s="197"/>
      <c r="N340" s="198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184</v>
      </c>
      <c r="AU340" s="19" t="s">
        <v>87</v>
      </c>
    </row>
    <row r="341" spans="1:65" s="13" customFormat="1" ht="11.25">
      <c r="B341" s="199"/>
      <c r="C341" s="200"/>
      <c r="D341" s="201" t="s">
        <v>186</v>
      </c>
      <c r="E341" s="202" t="s">
        <v>21</v>
      </c>
      <c r="F341" s="203" t="s">
        <v>1301</v>
      </c>
      <c r="G341" s="200"/>
      <c r="H341" s="202" t="s">
        <v>21</v>
      </c>
      <c r="I341" s="204"/>
      <c r="J341" s="200"/>
      <c r="K341" s="200"/>
      <c r="L341" s="205"/>
      <c r="M341" s="206"/>
      <c r="N341" s="207"/>
      <c r="O341" s="207"/>
      <c r="P341" s="207"/>
      <c r="Q341" s="207"/>
      <c r="R341" s="207"/>
      <c r="S341" s="207"/>
      <c r="T341" s="208"/>
      <c r="AT341" s="209" t="s">
        <v>186</v>
      </c>
      <c r="AU341" s="209" t="s">
        <v>87</v>
      </c>
      <c r="AV341" s="13" t="s">
        <v>84</v>
      </c>
      <c r="AW341" s="13" t="s">
        <v>38</v>
      </c>
      <c r="AX341" s="13" t="s">
        <v>77</v>
      </c>
      <c r="AY341" s="209" t="s">
        <v>176</v>
      </c>
    </row>
    <row r="342" spans="1:65" s="14" customFormat="1" ht="11.25">
      <c r="B342" s="210"/>
      <c r="C342" s="211"/>
      <c r="D342" s="201" t="s">
        <v>186</v>
      </c>
      <c r="E342" s="212" t="s">
        <v>21</v>
      </c>
      <c r="F342" s="213" t="s">
        <v>1302</v>
      </c>
      <c r="G342" s="211"/>
      <c r="H342" s="214">
        <v>24.521000000000001</v>
      </c>
      <c r="I342" s="215"/>
      <c r="J342" s="211"/>
      <c r="K342" s="211"/>
      <c r="L342" s="216"/>
      <c r="M342" s="217"/>
      <c r="N342" s="218"/>
      <c r="O342" s="218"/>
      <c r="P342" s="218"/>
      <c r="Q342" s="218"/>
      <c r="R342" s="218"/>
      <c r="S342" s="218"/>
      <c r="T342" s="219"/>
      <c r="AT342" s="220" t="s">
        <v>186</v>
      </c>
      <c r="AU342" s="220" t="s">
        <v>87</v>
      </c>
      <c r="AV342" s="14" t="s">
        <v>87</v>
      </c>
      <c r="AW342" s="14" t="s">
        <v>38</v>
      </c>
      <c r="AX342" s="14" t="s">
        <v>77</v>
      </c>
      <c r="AY342" s="220" t="s">
        <v>176</v>
      </c>
    </row>
    <row r="343" spans="1:65" s="15" customFormat="1" ht="11.25">
      <c r="B343" s="221"/>
      <c r="C343" s="222"/>
      <c r="D343" s="201" t="s">
        <v>186</v>
      </c>
      <c r="E343" s="223" t="s">
        <v>21</v>
      </c>
      <c r="F343" s="224" t="s">
        <v>188</v>
      </c>
      <c r="G343" s="222"/>
      <c r="H343" s="225">
        <v>24.521000000000001</v>
      </c>
      <c r="I343" s="226"/>
      <c r="J343" s="222"/>
      <c r="K343" s="222"/>
      <c r="L343" s="227"/>
      <c r="M343" s="228"/>
      <c r="N343" s="229"/>
      <c r="O343" s="229"/>
      <c r="P343" s="229"/>
      <c r="Q343" s="229"/>
      <c r="R343" s="229"/>
      <c r="S343" s="229"/>
      <c r="T343" s="230"/>
      <c r="AT343" s="231" t="s">
        <v>186</v>
      </c>
      <c r="AU343" s="231" t="s">
        <v>87</v>
      </c>
      <c r="AV343" s="15" t="s">
        <v>182</v>
      </c>
      <c r="AW343" s="15" t="s">
        <v>38</v>
      </c>
      <c r="AX343" s="15" t="s">
        <v>84</v>
      </c>
      <c r="AY343" s="231" t="s">
        <v>176</v>
      </c>
    </row>
    <row r="344" spans="1:65" s="2" customFormat="1" ht="16.5" customHeight="1">
      <c r="A344" s="36"/>
      <c r="B344" s="37"/>
      <c r="C344" s="181" t="s">
        <v>806</v>
      </c>
      <c r="D344" s="181" t="s">
        <v>178</v>
      </c>
      <c r="E344" s="182" t="s">
        <v>1303</v>
      </c>
      <c r="F344" s="183" t="s">
        <v>1304</v>
      </c>
      <c r="G344" s="184" t="s">
        <v>131</v>
      </c>
      <c r="H344" s="185">
        <v>58.985999999999997</v>
      </c>
      <c r="I344" s="186"/>
      <c r="J344" s="187">
        <f>ROUND(I344*H344,2)</f>
        <v>0</v>
      </c>
      <c r="K344" s="183" t="s">
        <v>181</v>
      </c>
      <c r="L344" s="41"/>
      <c r="M344" s="188" t="s">
        <v>21</v>
      </c>
      <c r="N344" s="189" t="s">
        <v>48</v>
      </c>
      <c r="O344" s="66"/>
      <c r="P344" s="190">
        <f>O344*H344</f>
        <v>0</v>
      </c>
      <c r="Q344" s="190">
        <v>4.0200000000000001E-3</v>
      </c>
      <c r="R344" s="190">
        <f>Q344*H344</f>
        <v>0.23712372000000001</v>
      </c>
      <c r="S344" s="190">
        <v>0</v>
      </c>
      <c r="T344" s="191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2" t="s">
        <v>182</v>
      </c>
      <c r="AT344" s="192" t="s">
        <v>178</v>
      </c>
      <c r="AU344" s="192" t="s">
        <v>87</v>
      </c>
      <c r="AY344" s="19" t="s">
        <v>176</v>
      </c>
      <c r="BE344" s="193">
        <f>IF(N344="základní",J344,0)</f>
        <v>0</v>
      </c>
      <c r="BF344" s="193">
        <f>IF(N344="snížená",J344,0)</f>
        <v>0</v>
      </c>
      <c r="BG344" s="193">
        <f>IF(N344="zákl. přenesená",J344,0)</f>
        <v>0</v>
      </c>
      <c r="BH344" s="193">
        <f>IF(N344="sníž. přenesená",J344,0)</f>
        <v>0</v>
      </c>
      <c r="BI344" s="193">
        <f>IF(N344="nulová",J344,0)</f>
        <v>0</v>
      </c>
      <c r="BJ344" s="19" t="s">
        <v>84</v>
      </c>
      <c r="BK344" s="193">
        <f>ROUND(I344*H344,2)</f>
        <v>0</v>
      </c>
      <c r="BL344" s="19" t="s">
        <v>182</v>
      </c>
      <c r="BM344" s="192" t="s">
        <v>1305</v>
      </c>
    </row>
    <row r="345" spans="1:65" s="2" customFormat="1" ht="11.25">
      <c r="A345" s="36"/>
      <c r="B345" s="37"/>
      <c r="C345" s="38"/>
      <c r="D345" s="194" t="s">
        <v>184</v>
      </c>
      <c r="E345" s="38"/>
      <c r="F345" s="195" t="s">
        <v>1306</v>
      </c>
      <c r="G345" s="38"/>
      <c r="H345" s="38"/>
      <c r="I345" s="196"/>
      <c r="J345" s="38"/>
      <c r="K345" s="38"/>
      <c r="L345" s="41"/>
      <c r="M345" s="197"/>
      <c r="N345" s="198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184</v>
      </c>
      <c r="AU345" s="19" t="s">
        <v>87</v>
      </c>
    </row>
    <row r="346" spans="1:65" s="13" customFormat="1" ht="11.25">
      <c r="B346" s="199"/>
      <c r="C346" s="200"/>
      <c r="D346" s="201" t="s">
        <v>186</v>
      </c>
      <c r="E346" s="202" t="s">
        <v>21</v>
      </c>
      <c r="F346" s="203" t="s">
        <v>1301</v>
      </c>
      <c r="G346" s="200"/>
      <c r="H346" s="202" t="s">
        <v>21</v>
      </c>
      <c r="I346" s="204"/>
      <c r="J346" s="200"/>
      <c r="K346" s="200"/>
      <c r="L346" s="205"/>
      <c r="M346" s="206"/>
      <c r="N346" s="207"/>
      <c r="O346" s="207"/>
      <c r="P346" s="207"/>
      <c r="Q346" s="207"/>
      <c r="R346" s="207"/>
      <c r="S346" s="207"/>
      <c r="T346" s="208"/>
      <c r="AT346" s="209" t="s">
        <v>186</v>
      </c>
      <c r="AU346" s="209" t="s">
        <v>87</v>
      </c>
      <c r="AV346" s="13" t="s">
        <v>84</v>
      </c>
      <c r="AW346" s="13" t="s">
        <v>38</v>
      </c>
      <c r="AX346" s="13" t="s">
        <v>77</v>
      </c>
      <c r="AY346" s="209" t="s">
        <v>176</v>
      </c>
    </row>
    <row r="347" spans="1:65" s="14" customFormat="1" ht="11.25">
      <c r="B347" s="210"/>
      <c r="C347" s="211"/>
      <c r="D347" s="201" t="s">
        <v>186</v>
      </c>
      <c r="E347" s="212" t="s">
        <v>21</v>
      </c>
      <c r="F347" s="213" t="s">
        <v>1307</v>
      </c>
      <c r="G347" s="211"/>
      <c r="H347" s="214">
        <v>58.985999999999997</v>
      </c>
      <c r="I347" s="215"/>
      <c r="J347" s="211"/>
      <c r="K347" s="211"/>
      <c r="L347" s="216"/>
      <c r="M347" s="217"/>
      <c r="N347" s="218"/>
      <c r="O347" s="218"/>
      <c r="P347" s="218"/>
      <c r="Q347" s="218"/>
      <c r="R347" s="218"/>
      <c r="S347" s="218"/>
      <c r="T347" s="219"/>
      <c r="AT347" s="220" t="s">
        <v>186</v>
      </c>
      <c r="AU347" s="220" t="s">
        <v>87</v>
      </c>
      <c r="AV347" s="14" t="s">
        <v>87</v>
      </c>
      <c r="AW347" s="14" t="s">
        <v>38</v>
      </c>
      <c r="AX347" s="14" t="s">
        <v>77</v>
      </c>
      <c r="AY347" s="220" t="s">
        <v>176</v>
      </c>
    </row>
    <row r="348" spans="1:65" s="15" customFormat="1" ht="11.25">
      <c r="B348" s="221"/>
      <c r="C348" s="222"/>
      <c r="D348" s="201" t="s">
        <v>186</v>
      </c>
      <c r="E348" s="223" t="s">
        <v>21</v>
      </c>
      <c r="F348" s="224" t="s">
        <v>188</v>
      </c>
      <c r="G348" s="222"/>
      <c r="H348" s="225">
        <v>58.985999999999997</v>
      </c>
      <c r="I348" s="226"/>
      <c r="J348" s="222"/>
      <c r="K348" s="222"/>
      <c r="L348" s="227"/>
      <c r="M348" s="228"/>
      <c r="N348" s="229"/>
      <c r="O348" s="229"/>
      <c r="P348" s="229"/>
      <c r="Q348" s="229"/>
      <c r="R348" s="229"/>
      <c r="S348" s="229"/>
      <c r="T348" s="230"/>
      <c r="AT348" s="231" t="s">
        <v>186</v>
      </c>
      <c r="AU348" s="231" t="s">
        <v>87</v>
      </c>
      <c r="AV348" s="15" t="s">
        <v>182</v>
      </c>
      <c r="AW348" s="15" t="s">
        <v>38</v>
      </c>
      <c r="AX348" s="15" t="s">
        <v>84</v>
      </c>
      <c r="AY348" s="231" t="s">
        <v>176</v>
      </c>
    </row>
    <row r="349" spans="1:65" s="12" customFormat="1" ht="22.9" customHeight="1">
      <c r="B349" s="165"/>
      <c r="C349" s="166"/>
      <c r="D349" s="167" t="s">
        <v>76</v>
      </c>
      <c r="E349" s="179" t="s">
        <v>233</v>
      </c>
      <c r="F349" s="179" t="s">
        <v>791</v>
      </c>
      <c r="G349" s="166"/>
      <c r="H349" s="166"/>
      <c r="I349" s="169"/>
      <c r="J349" s="180">
        <f>BK349</f>
        <v>0</v>
      </c>
      <c r="K349" s="166"/>
      <c r="L349" s="171"/>
      <c r="M349" s="172"/>
      <c r="N349" s="173"/>
      <c r="O349" s="173"/>
      <c r="P349" s="174">
        <f>SUM(P350:P385)</f>
        <v>0</v>
      </c>
      <c r="Q349" s="173"/>
      <c r="R349" s="174">
        <f>SUM(R350:R385)</f>
        <v>8.6987230000000011</v>
      </c>
      <c r="S349" s="173"/>
      <c r="T349" s="175">
        <f>SUM(T350:T385)</f>
        <v>0.1114</v>
      </c>
      <c r="AR349" s="176" t="s">
        <v>84</v>
      </c>
      <c r="AT349" s="177" t="s">
        <v>76</v>
      </c>
      <c r="AU349" s="177" t="s">
        <v>84</v>
      </c>
      <c r="AY349" s="176" t="s">
        <v>176</v>
      </c>
      <c r="BK349" s="178">
        <f>SUM(BK350:BK385)</f>
        <v>0</v>
      </c>
    </row>
    <row r="350" spans="1:65" s="2" customFormat="1" ht="16.5" customHeight="1">
      <c r="A350" s="36"/>
      <c r="B350" s="37"/>
      <c r="C350" s="181" t="s">
        <v>812</v>
      </c>
      <c r="D350" s="181" t="s">
        <v>178</v>
      </c>
      <c r="E350" s="182" t="s">
        <v>1308</v>
      </c>
      <c r="F350" s="183" t="s">
        <v>1309</v>
      </c>
      <c r="G350" s="184" t="s">
        <v>298</v>
      </c>
      <c r="H350" s="185">
        <v>1.0999999999999999E-2</v>
      </c>
      <c r="I350" s="186"/>
      <c r="J350" s="187">
        <f>ROUND(I350*H350,2)</f>
        <v>0</v>
      </c>
      <c r="K350" s="183" t="s">
        <v>21</v>
      </c>
      <c r="L350" s="41"/>
      <c r="M350" s="188" t="s">
        <v>21</v>
      </c>
      <c r="N350" s="189" t="s">
        <v>48</v>
      </c>
      <c r="O350" s="66"/>
      <c r="P350" s="190">
        <f>O350*H350</f>
        <v>0</v>
      </c>
      <c r="Q350" s="190">
        <v>1.5</v>
      </c>
      <c r="R350" s="190">
        <f>Q350*H350</f>
        <v>1.6500000000000001E-2</v>
      </c>
      <c r="S350" s="190">
        <v>0</v>
      </c>
      <c r="T350" s="191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92" t="s">
        <v>182</v>
      </c>
      <c r="AT350" s="192" t="s">
        <v>178</v>
      </c>
      <c r="AU350" s="192" t="s">
        <v>87</v>
      </c>
      <c r="AY350" s="19" t="s">
        <v>176</v>
      </c>
      <c r="BE350" s="193">
        <f>IF(N350="základní",J350,0)</f>
        <v>0</v>
      </c>
      <c r="BF350" s="193">
        <f>IF(N350="snížená",J350,0)</f>
        <v>0</v>
      </c>
      <c r="BG350" s="193">
        <f>IF(N350="zákl. přenesená",J350,0)</f>
        <v>0</v>
      </c>
      <c r="BH350" s="193">
        <f>IF(N350="sníž. přenesená",J350,0)</f>
        <v>0</v>
      </c>
      <c r="BI350" s="193">
        <f>IF(N350="nulová",J350,0)</f>
        <v>0</v>
      </c>
      <c r="BJ350" s="19" t="s">
        <v>84</v>
      </c>
      <c r="BK350" s="193">
        <f>ROUND(I350*H350,2)</f>
        <v>0</v>
      </c>
      <c r="BL350" s="19" t="s">
        <v>182</v>
      </c>
      <c r="BM350" s="192" t="s">
        <v>1310</v>
      </c>
    </row>
    <row r="351" spans="1:65" s="13" customFormat="1" ht="11.25">
      <c r="B351" s="199"/>
      <c r="C351" s="200"/>
      <c r="D351" s="201" t="s">
        <v>186</v>
      </c>
      <c r="E351" s="202" t="s">
        <v>21</v>
      </c>
      <c r="F351" s="203" t="s">
        <v>1311</v>
      </c>
      <c r="G351" s="200"/>
      <c r="H351" s="202" t="s">
        <v>21</v>
      </c>
      <c r="I351" s="204"/>
      <c r="J351" s="200"/>
      <c r="K351" s="200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186</v>
      </c>
      <c r="AU351" s="209" t="s">
        <v>87</v>
      </c>
      <c r="AV351" s="13" t="s">
        <v>84</v>
      </c>
      <c r="AW351" s="13" t="s">
        <v>38</v>
      </c>
      <c r="AX351" s="13" t="s">
        <v>77</v>
      </c>
      <c r="AY351" s="209" t="s">
        <v>176</v>
      </c>
    </row>
    <row r="352" spans="1:65" s="14" customFormat="1" ht="11.25">
      <c r="B352" s="210"/>
      <c r="C352" s="211"/>
      <c r="D352" s="201" t="s">
        <v>186</v>
      </c>
      <c r="E352" s="212" t="s">
        <v>21</v>
      </c>
      <c r="F352" s="213" t="s">
        <v>1312</v>
      </c>
      <c r="G352" s="211"/>
      <c r="H352" s="214">
        <v>1.0999999999999999E-2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186</v>
      </c>
      <c r="AU352" s="220" t="s">
        <v>87</v>
      </c>
      <c r="AV352" s="14" t="s">
        <v>87</v>
      </c>
      <c r="AW352" s="14" t="s">
        <v>38</v>
      </c>
      <c r="AX352" s="14" t="s">
        <v>77</v>
      </c>
      <c r="AY352" s="220" t="s">
        <v>176</v>
      </c>
    </row>
    <row r="353" spans="1:65" s="15" customFormat="1" ht="11.25">
      <c r="B353" s="221"/>
      <c r="C353" s="222"/>
      <c r="D353" s="201" t="s">
        <v>186</v>
      </c>
      <c r="E353" s="223" t="s">
        <v>21</v>
      </c>
      <c r="F353" s="224" t="s">
        <v>188</v>
      </c>
      <c r="G353" s="222"/>
      <c r="H353" s="225">
        <v>1.0999999999999999E-2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186</v>
      </c>
      <c r="AU353" s="231" t="s">
        <v>87</v>
      </c>
      <c r="AV353" s="15" t="s">
        <v>182</v>
      </c>
      <c r="AW353" s="15" t="s">
        <v>38</v>
      </c>
      <c r="AX353" s="15" t="s">
        <v>84</v>
      </c>
      <c r="AY353" s="231" t="s">
        <v>176</v>
      </c>
    </row>
    <row r="354" spans="1:65" s="2" customFormat="1" ht="24.2" customHeight="1">
      <c r="A354" s="36"/>
      <c r="B354" s="37"/>
      <c r="C354" s="181" t="s">
        <v>819</v>
      </c>
      <c r="D354" s="181" t="s">
        <v>178</v>
      </c>
      <c r="E354" s="182" t="s">
        <v>793</v>
      </c>
      <c r="F354" s="183" t="s">
        <v>794</v>
      </c>
      <c r="G354" s="184" t="s">
        <v>131</v>
      </c>
      <c r="H354" s="185">
        <v>2.72</v>
      </c>
      <c r="I354" s="186"/>
      <c r="J354" s="187">
        <f>ROUND(I354*H354,2)</f>
        <v>0</v>
      </c>
      <c r="K354" s="183" t="s">
        <v>181</v>
      </c>
      <c r="L354" s="41"/>
      <c r="M354" s="188" t="s">
        <v>21</v>
      </c>
      <c r="N354" s="189" t="s">
        <v>48</v>
      </c>
      <c r="O354" s="66"/>
      <c r="P354" s="190">
        <f>O354*H354</f>
        <v>0</v>
      </c>
      <c r="Q354" s="190">
        <v>3.3300000000000003E-2</v>
      </c>
      <c r="R354" s="190">
        <f>Q354*H354</f>
        <v>9.0576000000000018E-2</v>
      </c>
      <c r="S354" s="190">
        <v>0</v>
      </c>
      <c r="T354" s="191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92" t="s">
        <v>182</v>
      </c>
      <c r="AT354" s="192" t="s">
        <v>178</v>
      </c>
      <c r="AU354" s="192" t="s">
        <v>87</v>
      </c>
      <c r="AY354" s="19" t="s">
        <v>176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9" t="s">
        <v>84</v>
      </c>
      <c r="BK354" s="193">
        <f>ROUND(I354*H354,2)</f>
        <v>0</v>
      </c>
      <c r="BL354" s="19" t="s">
        <v>182</v>
      </c>
      <c r="BM354" s="192" t="s">
        <v>1313</v>
      </c>
    </row>
    <row r="355" spans="1:65" s="2" customFormat="1" ht="11.25">
      <c r="A355" s="36"/>
      <c r="B355" s="37"/>
      <c r="C355" s="38"/>
      <c r="D355" s="194" t="s">
        <v>184</v>
      </c>
      <c r="E355" s="38"/>
      <c r="F355" s="195" t="s">
        <v>796</v>
      </c>
      <c r="G355" s="38"/>
      <c r="H355" s="38"/>
      <c r="I355" s="196"/>
      <c r="J355" s="38"/>
      <c r="K355" s="38"/>
      <c r="L355" s="41"/>
      <c r="M355" s="197"/>
      <c r="N355" s="198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184</v>
      </c>
      <c r="AU355" s="19" t="s">
        <v>87</v>
      </c>
    </row>
    <row r="356" spans="1:65" s="13" customFormat="1" ht="11.25">
      <c r="B356" s="199"/>
      <c r="C356" s="200"/>
      <c r="D356" s="201" t="s">
        <v>186</v>
      </c>
      <c r="E356" s="202" t="s">
        <v>21</v>
      </c>
      <c r="F356" s="203" t="s">
        <v>834</v>
      </c>
      <c r="G356" s="200"/>
      <c r="H356" s="202" t="s">
        <v>21</v>
      </c>
      <c r="I356" s="204"/>
      <c r="J356" s="200"/>
      <c r="K356" s="200"/>
      <c r="L356" s="205"/>
      <c r="M356" s="206"/>
      <c r="N356" s="207"/>
      <c r="O356" s="207"/>
      <c r="P356" s="207"/>
      <c r="Q356" s="207"/>
      <c r="R356" s="207"/>
      <c r="S356" s="207"/>
      <c r="T356" s="208"/>
      <c r="AT356" s="209" t="s">
        <v>186</v>
      </c>
      <c r="AU356" s="209" t="s">
        <v>87</v>
      </c>
      <c r="AV356" s="13" t="s">
        <v>84</v>
      </c>
      <c r="AW356" s="13" t="s">
        <v>38</v>
      </c>
      <c r="AX356" s="13" t="s">
        <v>77</v>
      </c>
      <c r="AY356" s="209" t="s">
        <v>176</v>
      </c>
    </row>
    <row r="357" spans="1:65" s="14" customFormat="1" ht="11.25">
      <c r="B357" s="210"/>
      <c r="C357" s="211"/>
      <c r="D357" s="201" t="s">
        <v>186</v>
      </c>
      <c r="E357" s="212" t="s">
        <v>21</v>
      </c>
      <c r="F357" s="213" t="s">
        <v>1314</v>
      </c>
      <c r="G357" s="211"/>
      <c r="H357" s="214">
        <v>2.72</v>
      </c>
      <c r="I357" s="215"/>
      <c r="J357" s="211"/>
      <c r="K357" s="211"/>
      <c r="L357" s="216"/>
      <c r="M357" s="217"/>
      <c r="N357" s="218"/>
      <c r="O357" s="218"/>
      <c r="P357" s="218"/>
      <c r="Q357" s="218"/>
      <c r="R357" s="218"/>
      <c r="S357" s="218"/>
      <c r="T357" s="219"/>
      <c r="AT357" s="220" t="s">
        <v>186</v>
      </c>
      <c r="AU357" s="220" t="s">
        <v>87</v>
      </c>
      <c r="AV357" s="14" t="s">
        <v>87</v>
      </c>
      <c r="AW357" s="14" t="s">
        <v>38</v>
      </c>
      <c r="AX357" s="14" t="s">
        <v>77</v>
      </c>
      <c r="AY357" s="220" t="s">
        <v>176</v>
      </c>
    </row>
    <row r="358" spans="1:65" s="15" customFormat="1" ht="11.25">
      <c r="B358" s="221"/>
      <c r="C358" s="222"/>
      <c r="D358" s="201" t="s">
        <v>186</v>
      </c>
      <c r="E358" s="223" t="s">
        <v>21</v>
      </c>
      <c r="F358" s="224" t="s">
        <v>188</v>
      </c>
      <c r="G358" s="222"/>
      <c r="H358" s="225">
        <v>2.72</v>
      </c>
      <c r="I358" s="226"/>
      <c r="J358" s="222"/>
      <c r="K358" s="222"/>
      <c r="L358" s="227"/>
      <c r="M358" s="228"/>
      <c r="N358" s="229"/>
      <c r="O358" s="229"/>
      <c r="P358" s="229"/>
      <c r="Q358" s="229"/>
      <c r="R358" s="229"/>
      <c r="S358" s="229"/>
      <c r="T358" s="230"/>
      <c r="AT358" s="231" t="s">
        <v>186</v>
      </c>
      <c r="AU358" s="231" t="s">
        <v>87</v>
      </c>
      <c r="AV358" s="15" t="s">
        <v>182</v>
      </c>
      <c r="AW358" s="15" t="s">
        <v>38</v>
      </c>
      <c r="AX358" s="15" t="s">
        <v>84</v>
      </c>
      <c r="AY358" s="231" t="s">
        <v>176</v>
      </c>
    </row>
    <row r="359" spans="1:65" s="2" customFormat="1" ht="16.5" customHeight="1">
      <c r="A359" s="36"/>
      <c r="B359" s="37"/>
      <c r="C359" s="181" t="s">
        <v>601</v>
      </c>
      <c r="D359" s="181" t="s">
        <v>178</v>
      </c>
      <c r="E359" s="182" t="s">
        <v>800</v>
      </c>
      <c r="F359" s="183" t="s">
        <v>801</v>
      </c>
      <c r="G359" s="184" t="s">
        <v>294</v>
      </c>
      <c r="H359" s="185">
        <v>5.0199999999999996</v>
      </c>
      <c r="I359" s="186"/>
      <c r="J359" s="187">
        <f>ROUND(I359*H359,2)</f>
        <v>0</v>
      </c>
      <c r="K359" s="183" t="s">
        <v>181</v>
      </c>
      <c r="L359" s="41"/>
      <c r="M359" s="188" t="s">
        <v>21</v>
      </c>
      <c r="N359" s="189" t="s">
        <v>48</v>
      </c>
      <c r="O359" s="66"/>
      <c r="P359" s="190">
        <f>O359*H359</f>
        <v>0</v>
      </c>
      <c r="Q359" s="190">
        <v>6.9250000000000006E-2</v>
      </c>
      <c r="R359" s="190">
        <f>Q359*H359</f>
        <v>0.34763500000000003</v>
      </c>
      <c r="S359" s="190">
        <v>0</v>
      </c>
      <c r="T359" s="191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2" t="s">
        <v>182</v>
      </c>
      <c r="AT359" s="192" t="s">
        <v>178</v>
      </c>
      <c r="AU359" s="192" t="s">
        <v>87</v>
      </c>
      <c r="AY359" s="19" t="s">
        <v>176</v>
      </c>
      <c r="BE359" s="193">
        <f>IF(N359="základní",J359,0)</f>
        <v>0</v>
      </c>
      <c r="BF359" s="193">
        <f>IF(N359="snížená",J359,0)</f>
        <v>0</v>
      </c>
      <c r="BG359" s="193">
        <f>IF(N359="zákl. přenesená",J359,0)</f>
        <v>0</v>
      </c>
      <c r="BH359" s="193">
        <f>IF(N359="sníž. přenesená",J359,0)</f>
        <v>0</v>
      </c>
      <c r="BI359" s="193">
        <f>IF(N359="nulová",J359,0)</f>
        <v>0</v>
      </c>
      <c r="BJ359" s="19" t="s">
        <v>84</v>
      </c>
      <c r="BK359" s="193">
        <f>ROUND(I359*H359,2)</f>
        <v>0</v>
      </c>
      <c r="BL359" s="19" t="s">
        <v>182</v>
      </c>
      <c r="BM359" s="192" t="s">
        <v>1315</v>
      </c>
    </row>
    <row r="360" spans="1:65" s="2" customFormat="1" ht="11.25">
      <c r="A360" s="36"/>
      <c r="B360" s="37"/>
      <c r="C360" s="38"/>
      <c r="D360" s="194" t="s">
        <v>184</v>
      </c>
      <c r="E360" s="38"/>
      <c r="F360" s="195" t="s">
        <v>803</v>
      </c>
      <c r="G360" s="38"/>
      <c r="H360" s="38"/>
      <c r="I360" s="196"/>
      <c r="J360" s="38"/>
      <c r="K360" s="38"/>
      <c r="L360" s="41"/>
      <c r="M360" s="197"/>
      <c r="N360" s="198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184</v>
      </c>
      <c r="AU360" s="19" t="s">
        <v>87</v>
      </c>
    </row>
    <row r="361" spans="1:65" s="13" customFormat="1" ht="11.25">
      <c r="B361" s="199"/>
      <c r="C361" s="200"/>
      <c r="D361" s="201" t="s">
        <v>186</v>
      </c>
      <c r="E361" s="202" t="s">
        <v>21</v>
      </c>
      <c r="F361" s="203" t="s">
        <v>804</v>
      </c>
      <c r="G361" s="200"/>
      <c r="H361" s="202" t="s">
        <v>21</v>
      </c>
      <c r="I361" s="204"/>
      <c r="J361" s="200"/>
      <c r="K361" s="200"/>
      <c r="L361" s="205"/>
      <c r="M361" s="206"/>
      <c r="N361" s="207"/>
      <c r="O361" s="207"/>
      <c r="P361" s="207"/>
      <c r="Q361" s="207"/>
      <c r="R361" s="207"/>
      <c r="S361" s="207"/>
      <c r="T361" s="208"/>
      <c r="AT361" s="209" t="s">
        <v>186</v>
      </c>
      <c r="AU361" s="209" t="s">
        <v>87</v>
      </c>
      <c r="AV361" s="13" t="s">
        <v>84</v>
      </c>
      <c r="AW361" s="13" t="s">
        <v>38</v>
      </c>
      <c r="AX361" s="13" t="s">
        <v>77</v>
      </c>
      <c r="AY361" s="209" t="s">
        <v>176</v>
      </c>
    </row>
    <row r="362" spans="1:65" s="14" customFormat="1" ht="11.25">
      <c r="B362" s="210"/>
      <c r="C362" s="211"/>
      <c r="D362" s="201" t="s">
        <v>186</v>
      </c>
      <c r="E362" s="212" t="s">
        <v>21</v>
      </c>
      <c r="F362" s="213" t="s">
        <v>1316</v>
      </c>
      <c r="G362" s="211"/>
      <c r="H362" s="214">
        <v>5.0199999999999996</v>
      </c>
      <c r="I362" s="215"/>
      <c r="J362" s="211"/>
      <c r="K362" s="211"/>
      <c r="L362" s="216"/>
      <c r="M362" s="217"/>
      <c r="N362" s="218"/>
      <c r="O362" s="218"/>
      <c r="P362" s="218"/>
      <c r="Q362" s="218"/>
      <c r="R362" s="218"/>
      <c r="S362" s="218"/>
      <c r="T362" s="219"/>
      <c r="AT362" s="220" t="s">
        <v>186</v>
      </c>
      <c r="AU362" s="220" t="s">
        <v>87</v>
      </c>
      <c r="AV362" s="14" t="s">
        <v>87</v>
      </c>
      <c r="AW362" s="14" t="s">
        <v>38</v>
      </c>
      <c r="AX362" s="14" t="s">
        <v>77</v>
      </c>
      <c r="AY362" s="220" t="s">
        <v>176</v>
      </c>
    </row>
    <row r="363" spans="1:65" s="15" customFormat="1" ht="11.25">
      <c r="B363" s="221"/>
      <c r="C363" s="222"/>
      <c r="D363" s="201" t="s">
        <v>186</v>
      </c>
      <c r="E363" s="223" t="s">
        <v>21</v>
      </c>
      <c r="F363" s="224" t="s">
        <v>188</v>
      </c>
      <c r="G363" s="222"/>
      <c r="H363" s="225">
        <v>5.0199999999999996</v>
      </c>
      <c r="I363" s="226"/>
      <c r="J363" s="222"/>
      <c r="K363" s="222"/>
      <c r="L363" s="227"/>
      <c r="M363" s="228"/>
      <c r="N363" s="229"/>
      <c r="O363" s="229"/>
      <c r="P363" s="229"/>
      <c r="Q363" s="229"/>
      <c r="R363" s="229"/>
      <c r="S363" s="229"/>
      <c r="T363" s="230"/>
      <c r="AT363" s="231" t="s">
        <v>186</v>
      </c>
      <c r="AU363" s="231" t="s">
        <v>87</v>
      </c>
      <c r="AV363" s="15" t="s">
        <v>182</v>
      </c>
      <c r="AW363" s="15" t="s">
        <v>38</v>
      </c>
      <c r="AX363" s="15" t="s">
        <v>84</v>
      </c>
      <c r="AY363" s="231" t="s">
        <v>176</v>
      </c>
    </row>
    <row r="364" spans="1:65" s="2" customFormat="1" ht="16.5" customHeight="1">
      <c r="A364" s="36"/>
      <c r="B364" s="37"/>
      <c r="C364" s="181" t="s">
        <v>830</v>
      </c>
      <c r="D364" s="181" t="s">
        <v>178</v>
      </c>
      <c r="E364" s="182" t="s">
        <v>807</v>
      </c>
      <c r="F364" s="183" t="s">
        <v>808</v>
      </c>
      <c r="G364" s="184" t="s">
        <v>294</v>
      </c>
      <c r="H364" s="185">
        <v>16.600000000000001</v>
      </c>
      <c r="I364" s="186"/>
      <c r="J364" s="187">
        <f>ROUND(I364*H364,2)</f>
        <v>0</v>
      </c>
      <c r="K364" s="183" t="s">
        <v>21</v>
      </c>
      <c r="L364" s="41"/>
      <c r="M364" s="188" t="s">
        <v>21</v>
      </c>
      <c r="N364" s="189" t="s">
        <v>48</v>
      </c>
      <c r="O364" s="66"/>
      <c r="P364" s="190">
        <f>O364*H364</f>
        <v>0</v>
      </c>
      <c r="Q364" s="190">
        <v>0.49099999999999999</v>
      </c>
      <c r="R364" s="190">
        <f>Q364*H364</f>
        <v>8.1506000000000007</v>
      </c>
      <c r="S364" s="190">
        <v>0</v>
      </c>
      <c r="T364" s="191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92" t="s">
        <v>182</v>
      </c>
      <c r="AT364" s="192" t="s">
        <v>178</v>
      </c>
      <c r="AU364" s="192" t="s">
        <v>87</v>
      </c>
      <c r="AY364" s="19" t="s">
        <v>176</v>
      </c>
      <c r="BE364" s="193">
        <f>IF(N364="základní",J364,0)</f>
        <v>0</v>
      </c>
      <c r="BF364" s="193">
        <f>IF(N364="snížená",J364,0)</f>
        <v>0</v>
      </c>
      <c r="BG364" s="193">
        <f>IF(N364="zákl. přenesená",J364,0)</f>
        <v>0</v>
      </c>
      <c r="BH364" s="193">
        <f>IF(N364="sníž. přenesená",J364,0)</f>
        <v>0</v>
      </c>
      <c r="BI364" s="193">
        <f>IF(N364="nulová",J364,0)</f>
        <v>0</v>
      </c>
      <c r="BJ364" s="19" t="s">
        <v>84</v>
      </c>
      <c r="BK364" s="193">
        <f>ROUND(I364*H364,2)</f>
        <v>0</v>
      </c>
      <c r="BL364" s="19" t="s">
        <v>182</v>
      </c>
      <c r="BM364" s="192" t="s">
        <v>1317</v>
      </c>
    </row>
    <row r="365" spans="1:65" s="13" customFormat="1" ht="11.25">
      <c r="B365" s="199"/>
      <c r="C365" s="200"/>
      <c r="D365" s="201" t="s">
        <v>186</v>
      </c>
      <c r="E365" s="202" t="s">
        <v>21</v>
      </c>
      <c r="F365" s="203" t="s">
        <v>810</v>
      </c>
      <c r="G365" s="200"/>
      <c r="H365" s="202" t="s">
        <v>21</v>
      </c>
      <c r="I365" s="204"/>
      <c r="J365" s="200"/>
      <c r="K365" s="200"/>
      <c r="L365" s="205"/>
      <c r="M365" s="206"/>
      <c r="N365" s="207"/>
      <c r="O365" s="207"/>
      <c r="P365" s="207"/>
      <c r="Q365" s="207"/>
      <c r="R365" s="207"/>
      <c r="S365" s="207"/>
      <c r="T365" s="208"/>
      <c r="AT365" s="209" t="s">
        <v>186</v>
      </c>
      <c r="AU365" s="209" t="s">
        <v>87</v>
      </c>
      <c r="AV365" s="13" t="s">
        <v>84</v>
      </c>
      <c r="AW365" s="13" t="s">
        <v>38</v>
      </c>
      <c r="AX365" s="13" t="s">
        <v>77</v>
      </c>
      <c r="AY365" s="209" t="s">
        <v>176</v>
      </c>
    </row>
    <row r="366" spans="1:65" s="14" customFormat="1" ht="11.25">
      <c r="B366" s="210"/>
      <c r="C366" s="211"/>
      <c r="D366" s="201" t="s">
        <v>186</v>
      </c>
      <c r="E366" s="212" t="s">
        <v>21</v>
      </c>
      <c r="F366" s="213" t="s">
        <v>1318</v>
      </c>
      <c r="G366" s="211"/>
      <c r="H366" s="214">
        <v>16.600000000000001</v>
      </c>
      <c r="I366" s="215"/>
      <c r="J366" s="211"/>
      <c r="K366" s="211"/>
      <c r="L366" s="216"/>
      <c r="M366" s="217"/>
      <c r="N366" s="218"/>
      <c r="O366" s="218"/>
      <c r="P366" s="218"/>
      <c r="Q366" s="218"/>
      <c r="R366" s="218"/>
      <c r="S366" s="218"/>
      <c r="T366" s="219"/>
      <c r="AT366" s="220" t="s">
        <v>186</v>
      </c>
      <c r="AU366" s="220" t="s">
        <v>87</v>
      </c>
      <c r="AV366" s="14" t="s">
        <v>87</v>
      </c>
      <c r="AW366" s="14" t="s">
        <v>38</v>
      </c>
      <c r="AX366" s="14" t="s">
        <v>77</v>
      </c>
      <c r="AY366" s="220" t="s">
        <v>176</v>
      </c>
    </row>
    <row r="367" spans="1:65" s="15" customFormat="1" ht="11.25">
      <c r="B367" s="221"/>
      <c r="C367" s="222"/>
      <c r="D367" s="201" t="s">
        <v>186</v>
      </c>
      <c r="E367" s="223" t="s">
        <v>21</v>
      </c>
      <c r="F367" s="224" t="s">
        <v>188</v>
      </c>
      <c r="G367" s="222"/>
      <c r="H367" s="225">
        <v>16.600000000000001</v>
      </c>
      <c r="I367" s="226"/>
      <c r="J367" s="222"/>
      <c r="K367" s="222"/>
      <c r="L367" s="227"/>
      <c r="M367" s="228"/>
      <c r="N367" s="229"/>
      <c r="O367" s="229"/>
      <c r="P367" s="229"/>
      <c r="Q367" s="229"/>
      <c r="R367" s="229"/>
      <c r="S367" s="229"/>
      <c r="T367" s="230"/>
      <c r="AT367" s="231" t="s">
        <v>186</v>
      </c>
      <c r="AU367" s="231" t="s">
        <v>87</v>
      </c>
      <c r="AV367" s="15" t="s">
        <v>182</v>
      </c>
      <c r="AW367" s="15" t="s">
        <v>38</v>
      </c>
      <c r="AX367" s="15" t="s">
        <v>84</v>
      </c>
      <c r="AY367" s="231" t="s">
        <v>176</v>
      </c>
    </row>
    <row r="368" spans="1:65" s="2" customFormat="1" ht="16.5" customHeight="1">
      <c r="A368" s="36"/>
      <c r="B368" s="37"/>
      <c r="C368" s="181" t="s">
        <v>838</v>
      </c>
      <c r="D368" s="181" t="s">
        <v>178</v>
      </c>
      <c r="E368" s="182" t="s">
        <v>1319</v>
      </c>
      <c r="F368" s="183" t="s">
        <v>1320</v>
      </c>
      <c r="G368" s="184" t="s">
        <v>294</v>
      </c>
      <c r="H368" s="185">
        <v>84</v>
      </c>
      <c r="I368" s="186"/>
      <c r="J368" s="187">
        <f>ROUND(I368*H368,2)</f>
        <v>0</v>
      </c>
      <c r="K368" s="183" t="s">
        <v>21</v>
      </c>
      <c r="L368" s="41"/>
      <c r="M368" s="188" t="s">
        <v>21</v>
      </c>
      <c r="N368" s="189" t="s">
        <v>48</v>
      </c>
      <c r="O368" s="66"/>
      <c r="P368" s="190">
        <f>O368*H368</f>
        <v>0</v>
      </c>
      <c r="Q368" s="190">
        <v>5.9999999999999995E-4</v>
      </c>
      <c r="R368" s="190">
        <f>Q368*H368</f>
        <v>5.0399999999999993E-2</v>
      </c>
      <c r="S368" s="190">
        <v>0</v>
      </c>
      <c r="T368" s="191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92" t="s">
        <v>182</v>
      </c>
      <c r="AT368" s="192" t="s">
        <v>178</v>
      </c>
      <c r="AU368" s="192" t="s">
        <v>87</v>
      </c>
      <c r="AY368" s="19" t="s">
        <v>176</v>
      </c>
      <c r="BE368" s="193">
        <f>IF(N368="základní",J368,0)</f>
        <v>0</v>
      </c>
      <c r="BF368" s="193">
        <f>IF(N368="snížená",J368,0)</f>
        <v>0</v>
      </c>
      <c r="BG368" s="193">
        <f>IF(N368="zákl. přenesená",J368,0)</f>
        <v>0</v>
      </c>
      <c r="BH368" s="193">
        <f>IF(N368="sníž. přenesená",J368,0)</f>
        <v>0</v>
      </c>
      <c r="BI368" s="193">
        <f>IF(N368="nulová",J368,0)</f>
        <v>0</v>
      </c>
      <c r="BJ368" s="19" t="s">
        <v>84</v>
      </c>
      <c r="BK368" s="193">
        <f>ROUND(I368*H368,2)</f>
        <v>0</v>
      </c>
      <c r="BL368" s="19" t="s">
        <v>182</v>
      </c>
      <c r="BM368" s="192" t="s">
        <v>1321</v>
      </c>
    </row>
    <row r="369" spans="1:65" s="13" customFormat="1" ht="11.25">
      <c r="B369" s="199"/>
      <c r="C369" s="200"/>
      <c r="D369" s="201" t="s">
        <v>186</v>
      </c>
      <c r="E369" s="202" t="s">
        <v>21</v>
      </c>
      <c r="F369" s="203" t="s">
        <v>1322</v>
      </c>
      <c r="G369" s="200"/>
      <c r="H369" s="202" t="s">
        <v>21</v>
      </c>
      <c r="I369" s="204"/>
      <c r="J369" s="200"/>
      <c r="K369" s="200"/>
      <c r="L369" s="205"/>
      <c r="M369" s="206"/>
      <c r="N369" s="207"/>
      <c r="O369" s="207"/>
      <c r="P369" s="207"/>
      <c r="Q369" s="207"/>
      <c r="R369" s="207"/>
      <c r="S369" s="207"/>
      <c r="T369" s="208"/>
      <c r="AT369" s="209" t="s">
        <v>186</v>
      </c>
      <c r="AU369" s="209" t="s">
        <v>87</v>
      </c>
      <c r="AV369" s="13" t="s">
        <v>84</v>
      </c>
      <c r="AW369" s="13" t="s">
        <v>38</v>
      </c>
      <c r="AX369" s="13" t="s">
        <v>77</v>
      </c>
      <c r="AY369" s="209" t="s">
        <v>176</v>
      </c>
    </row>
    <row r="370" spans="1:65" s="14" customFormat="1" ht="11.25">
      <c r="B370" s="210"/>
      <c r="C370" s="211"/>
      <c r="D370" s="201" t="s">
        <v>186</v>
      </c>
      <c r="E370" s="212" t="s">
        <v>21</v>
      </c>
      <c r="F370" s="213" t="s">
        <v>1323</v>
      </c>
      <c r="G370" s="211"/>
      <c r="H370" s="214">
        <v>84</v>
      </c>
      <c r="I370" s="215"/>
      <c r="J370" s="211"/>
      <c r="K370" s="211"/>
      <c r="L370" s="216"/>
      <c r="M370" s="217"/>
      <c r="N370" s="218"/>
      <c r="O370" s="218"/>
      <c r="P370" s="218"/>
      <c r="Q370" s="218"/>
      <c r="R370" s="218"/>
      <c r="S370" s="218"/>
      <c r="T370" s="219"/>
      <c r="AT370" s="220" t="s">
        <v>186</v>
      </c>
      <c r="AU370" s="220" t="s">
        <v>87</v>
      </c>
      <c r="AV370" s="14" t="s">
        <v>87</v>
      </c>
      <c r="AW370" s="14" t="s">
        <v>38</v>
      </c>
      <c r="AX370" s="14" t="s">
        <v>77</v>
      </c>
      <c r="AY370" s="220" t="s">
        <v>176</v>
      </c>
    </row>
    <row r="371" spans="1:65" s="15" customFormat="1" ht="11.25">
      <c r="B371" s="221"/>
      <c r="C371" s="222"/>
      <c r="D371" s="201" t="s">
        <v>186</v>
      </c>
      <c r="E371" s="223" t="s">
        <v>21</v>
      </c>
      <c r="F371" s="224" t="s">
        <v>188</v>
      </c>
      <c r="G371" s="222"/>
      <c r="H371" s="225">
        <v>84</v>
      </c>
      <c r="I371" s="226"/>
      <c r="J371" s="222"/>
      <c r="K371" s="222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186</v>
      </c>
      <c r="AU371" s="231" t="s">
        <v>87</v>
      </c>
      <c r="AV371" s="15" t="s">
        <v>182</v>
      </c>
      <c r="AW371" s="15" t="s">
        <v>38</v>
      </c>
      <c r="AX371" s="15" t="s">
        <v>84</v>
      </c>
      <c r="AY371" s="231" t="s">
        <v>176</v>
      </c>
    </row>
    <row r="372" spans="1:65" s="2" customFormat="1" ht="24.2" customHeight="1">
      <c r="A372" s="36"/>
      <c r="B372" s="37"/>
      <c r="C372" s="181" t="s">
        <v>857</v>
      </c>
      <c r="D372" s="181" t="s">
        <v>178</v>
      </c>
      <c r="E372" s="182" t="s">
        <v>1324</v>
      </c>
      <c r="F372" s="183" t="s">
        <v>1325</v>
      </c>
      <c r="G372" s="184" t="s">
        <v>294</v>
      </c>
      <c r="H372" s="185">
        <v>1.4</v>
      </c>
      <c r="I372" s="186"/>
      <c r="J372" s="187">
        <f>ROUND(I372*H372,2)</f>
        <v>0</v>
      </c>
      <c r="K372" s="183" t="s">
        <v>181</v>
      </c>
      <c r="L372" s="41"/>
      <c r="M372" s="188" t="s">
        <v>21</v>
      </c>
      <c r="N372" s="189" t="s">
        <v>48</v>
      </c>
      <c r="O372" s="66"/>
      <c r="P372" s="190">
        <f>O372*H372</f>
        <v>0</v>
      </c>
      <c r="Q372" s="190">
        <v>9.3000000000000005E-4</v>
      </c>
      <c r="R372" s="190">
        <f>Q372*H372</f>
        <v>1.302E-3</v>
      </c>
      <c r="S372" s="190">
        <v>7.0000000000000007E-2</v>
      </c>
      <c r="T372" s="191">
        <f>S372*H372</f>
        <v>9.8000000000000004E-2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2" t="s">
        <v>182</v>
      </c>
      <c r="AT372" s="192" t="s">
        <v>178</v>
      </c>
      <c r="AU372" s="192" t="s">
        <v>87</v>
      </c>
      <c r="AY372" s="19" t="s">
        <v>176</v>
      </c>
      <c r="BE372" s="193">
        <f>IF(N372="základní",J372,0)</f>
        <v>0</v>
      </c>
      <c r="BF372" s="193">
        <f>IF(N372="snížená",J372,0)</f>
        <v>0</v>
      </c>
      <c r="BG372" s="193">
        <f>IF(N372="zákl. přenesená",J372,0)</f>
        <v>0</v>
      </c>
      <c r="BH372" s="193">
        <f>IF(N372="sníž. přenesená",J372,0)</f>
        <v>0</v>
      </c>
      <c r="BI372" s="193">
        <f>IF(N372="nulová",J372,0)</f>
        <v>0</v>
      </c>
      <c r="BJ372" s="19" t="s">
        <v>84</v>
      </c>
      <c r="BK372" s="193">
        <f>ROUND(I372*H372,2)</f>
        <v>0</v>
      </c>
      <c r="BL372" s="19" t="s">
        <v>182</v>
      </c>
      <c r="BM372" s="192" t="s">
        <v>1326</v>
      </c>
    </row>
    <row r="373" spans="1:65" s="2" customFormat="1" ht="11.25">
      <c r="A373" s="36"/>
      <c r="B373" s="37"/>
      <c r="C373" s="38"/>
      <c r="D373" s="194" t="s">
        <v>184</v>
      </c>
      <c r="E373" s="38"/>
      <c r="F373" s="195" t="s">
        <v>1327</v>
      </c>
      <c r="G373" s="38"/>
      <c r="H373" s="38"/>
      <c r="I373" s="196"/>
      <c r="J373" s="38"/>
      <c r="K373" s="38"/>
      <c r="L373" s="41"/>
      <c r="M373" s="197"/>
      <c r="N373" s="198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184</v>
      </c>
      <c r="AU373" s="19" t="s">
        <v>87</v>
      </c>
    </row>
    <row r="374" spans="1:65" s="13" customFormat="1" ht="11.25">
      <c r="B374" s="199"/>
      <c r="C374" s="200"/>
      <c r="D374" s="201" t="s">
        <v>186</v>
      </c>
      <c r="E374" s="202" t="s">
        <v>21</v>
      </c>
      <c r="F374" s="203" t="s">
        <v>1311</v>
      </c>
      <c r="G374" s="200"/>
      <c r="H374" s="202" t="s">
        <v>21</v>
      </c>
      <c r="I374" s="204"/>
      <c r="J374" s="200"/>
      <c r="K374" s="200"/>
      <c r="L374" s="205"/>
      <c r="M374" s="206"/>
      <c r="N374" s="207"/>
      <c r="O374" s="207"/>
      <c r="P374" s="207"/>
      <c r="Q374" s="207"/>
      <c r="R374" s="207"/>
      <c r="S374" s="207"/>
      <c r="T374" s="208"/>
      <c r="AT374" s="209" t="s">
        <v>186</v>
      </c>
      <c r="AU374" s="209" t="s">
        <v>87</v>
      </c>
      <c r="AV374" s="13" t="s">
        <v>84</v>
      </c>
      <c r="AW374" s="13" t="s">
        <v>38</v>
      </c>
      <c r="AX374" s="13" t="s">
        <v>77</v>
      </c>
      <c r="AY374" s="209" t="s">
        <v>176</v>
      </c>
    </row>
    <row r="375" spans="1:65" s="14" customFormat="1" ht="11.25">
      <c r="B375" s="210"/>
      <c r="C375" s="211"/>
      <c r="D375" s="201" t="s">
        <v>186</v>
      </c>
      <c r="E375" s="212" t="s">
        <v>21</v>
      </c>
      <c r="F375" s="213" t="s">
        <v>1328</v>
      </c>
      <c r="G375" s="211"/>
      <c r="H375" s="214">
        <v>1.4</v>
      </c>
      <c r="I375" s="215"/>
      <c r="J375" s="211"/>
      <c r="K375" s="211"/>
      <c r="L375" s="216"/>
      <c r="M375" s="217"/>
      <c r="N375" s="218"/>
      <c r="O375" s="218"/>
      <c r="P375" s="218"/>
      <c r="Q375" s="218"/>
      <c r="R375" s="218"/>
      <c r="S375" s="218"/>
      <c r="T375" s="219"/>
      <c r="AT375" s="220" t="s">
        <v>186</v>
      </c>
      <c r="AU375" s="220" t="s">
        <v>87</v>
      </c>
      <c r="AV375" s="14" t="s">
        <v>87</v>
      </c>
      <c r="AW375" s="14" t="s">
        <v>38</v>
      </c>
      <c r="AX375" s="14" t="s">
        <v>77</v>
      </c>
      <c r="AY375" s="220" t="s">
        <v>176</v>
      </c>
    </row>
    <row r="376" spans="1:65" s="15" customFormat="1" ht="11.25">
      <c r="B376" s="221"/>
      <c r="C376" s="222"/>
      <c r="D376" s="201" t="s">
        <v>186</v>
      </c>
      <c r="E376" s="223" t="s">
        <v>21</v>
      </c>
      <c r="F376" s="224" t="s">
        <v>188</v>
      </c>
      <c r="G376" s="222"/>
      <c r="H376" s="225">
        <v>1.4</v>
      </c>
      <c r="I376" s="226"/>
      <c r="J376" s="222"/>
      <c r="K376" s="222"/>
      <c r="L376" s="227"/>
      <c r="M376" s="228"/>
      <c r="N376" s="229"/>
      <c r="O376" s="229"/>
      <c r="P376" s="229"/>
      <c r="Q376" s="229"/>
      <c r="R376" s="229"/>
      <c r="S376" s="229"/>
      <c r="T376" s="230"/>
      <c r="AT376" s="231" t="s">
        <v>186</v>
      </c>
      <c r="AU376" s="231" t="s">
        <v>87</v>
      </c>
      <c r="AV376" s="15" t="s">
        <v>182</v>
      </c>
      <c r="AW376" s="15" t="s">
        <v>38</v>
      </c>
      <c r="AX376" s="15" t="s">
        <v>84</v>
      </c>
      <c r="AY376" s="231" t="s">
        <v>176</v>
      </c>
    </row>
    <row r="377" spans="1:65" s="2" customFormat="1" ht="24.2" customHeight="1">
      <c r="A377" s="36"/>
      <c r="B377" s="37"/>
      <c r="C377" s="181" t="s">
        <v>870</v>
      </c>
      <c r="D377" s="181" t="s">
        <v>178</v>
      </c>
      <c r="E377" s="182" t="s">
        <v>813</v>
      </c>
      <c r="F377" s="183" t="s">
        <v>814</v>
      </c>
      <c r="G377" s="184" t="s">
        <v>294</v>
      </c>
      <c r="H377" s="185">
        <v>13.4</v>
      </c>
      <c r="I377" s="186"/>
      <c r="J377" s="187">
        <f>ROUND(I377*H377,2)</f>
        <v>0</v>
      </c>
      <c r="K377" s="183" t="s">
        <v>181</v>
      </c>
      <c r="L377" s="41"/>
      <c r="M377" s="188" t="s">
        <v>21</v>
      </c>
      <c r="N377" s="189" t="s">
        <v>48</v>
      </c>
      <c r="O377" s="66"/>
      <c r="P377" s="190">
        <f>O377*H377</f>
        <v>0</v>
      </c>
      <c r="Q377" s="190">
        <v>6.4999999999999997E-4</v>
      </c>
      <c r="R377" s="190">
        <f>Q377*H377</f>
        <v>8.709999999999999E-3</v>
      </c>
      <c r="S377" s="190">
        <v>1E-3</v>
      </c>
      <c r="T377" s="191">
        <f>S377*H377</f>
        <v>1.34E-2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92" t="s">
        <v>182</v>
      </c>
      <c r="AT377" s="192" t="s">
        <v>178</v>
      </c>
      <c r="AU377" s="192" t="s">
        <v>87</v>
      </c>
      <c r="AY377" s="19" t="s">
        <v>176</v>
      </c>
      <c r="BE377" s="193">
        <f>IF(N377="základní",J377,0)</f>
        <v>0</v>
      </c>
      <c r="BF377" s="193">
        <f>IF(N377="snížená",J377,0)</f>
        <v>0</v>
      </c>
      <c r="BG377" s="193">
        <f>IF(N377="zákl. přenesená",J377,0)</f>
        <v>0</v>
      </c>
      <c r="BH377" s="193">
        <f>IF(N377="sníž. přenesená",J377,0)</f>
        <v>0</v>
      </c>
      <c r="BI377" s="193">
        <f>IF(N377="nulová",J377,0)</f>
        <v>0</v>
      </c>
      <c r="BJ377" s="19" t="s">
        <v>84</v>
      </c>
      <c r="BK377" s="193">
        <f>ROUND(I377*H377,2)</f>
        <v>0</v>
      </c>
      <c r="BL377" s="19" t="s">
        <v>182</v>
      </c>
      <c r="BM377" s="192" t="s">
        <v>1329</v>
      </c>
    </row>
    <row r="378" spans="1:65" s="2" customFormat="1" ht="11.25">
      <c r="A378" s="36"/>
      <c r="B378" s="37"/>
      <c r="C378" s="38"/>
      <c r="D378" s="194" t="s">
        <v>184</v>
      </c>
      <c r="E378" s="38"/>
      <c r="F378" s="195" t="s">
        <v>816</v>
      </c>
      <c r="G378" s="38"/>
      <c r="H378" s="38"/>
      <c r="I378" s="196"/>
      <c r="J378" s="38"/>
      <c r="K378" s="38"/>
      <c r="L378" s="41"/>
      <c r="M378" s="197"/>
      <c r="N378" s="198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184</v>
      </c>
      <c r="AU378" s="19" t="s">
        <v>87</v>
      </c>
    </row>
    <row r="379" spans="1:65" s="13" customFormat="1" ht="22.5">
      <c r="B379" s="199"/>
      <c r="C379" s="200"/>
      <c r="D379" s="201" t="s">
        <v>186</v>
      </c>
      <c r="E379" s="202" t="s">
        <v>21</v>
      </c>
      <c r="F379" s="203" t="s">
        <v>817</v>
      </c>
      <c r="G379" s="200"/>
      <c r="H379" s="202" t="s">
        <v>21</v>
      </c>
      <c r="I379" s="204"/>
      <c r="J379" s="200"/>
      <c r="K379" s="200"/>
      <c r="L379" s="205"/>
      <c r="M379" s="206"/>
      <c r="N379" s="207"/>
      <c r="O379" s="207"/>
      <c r="P379" s="207"/>
      <c r="Q379" s="207"/>
      <c r="R379" s="207"/>
      <c r="S379" s="207"/>
      <c r="T379" s="208"/>
      <c r="AT379" s="209" t="s">
        <v>186</v>
      </c>
      <c r="AU379" s="209" t="s">
        <v>87</v>
      </c>
      <c r="AV379" s="13" t="s">
        <v>84</v>
      </c>
      <c r="AW379" s="13" t="s">
        <v>38</v>
      </c>
      <c r="AX379" s="13" t="s">
        <v>77</v>
      </c>
      <c r="AY379" s="209" t="s">
        <v>176</v>
      </c>
    </row>
    <row r="380" spans="1:65" s="14" customFormat="1" ht="11.25">
      <c r="B380" s="210"/>
      <c r="C380" s="211"/>
      <c r="D380" s="201" t="s">
        <v>186</v>
      </c>
      <c r="E380" s="212" t="s">
        <v>21</v>
      </c>
      <c r="F380" s="213" t="s">
        <v>1330</v>
      </c>
      <c r="G380" s="211"/>
      <c r="H380" s="214">
        <v>13.4</v>
      </c>
      <c r="I380" s="215"/>
      <c r="J380" s="211"/>
      <c r="K380" s="211"/>
      <c r="L380" s="216"/>
      <c r="M380" s="217"/>
      <c r="N380" s="218"/>
      <c r="O380" s="218"/>
      <c r="P380" s="218"/>
      <c r="Q380" s="218"/>
      <c r="R380" s="218"/>
      <c r="S380" s="218"/>
      <c r="T380" s="219"/>
      <c r="AT380" s="220" t="s">
        <v>186</v>
      </c>
      <c r="AU380" s="220" t="s">
        <v>87</v>
      </c>
      <c r="AV380" s="14" t="s">
        <v>87</v>
      </c>
      <c r="AW380" s="14" t="s">
        <v>38</v>
      </c>
      <c r="AX380" s="14" t="s">
        <v>77</v>
      </c>
      <c r="AY380" s="220" t="s">
        <v>176</v>
      </c>
    </row>
    <row r="381" spans="1:65" s="15" customFormat="1" ht="11.25">
      <c r="B381" s="221"/>
      <c r="C381" s="222"/>
      <c r="D381" s="201" t="s">
        <v>186</v>
      </c>
      <c r="E381" s="223" t="s">
        <v>21</v>
      </c>
      <c r="F381" s="224" t="s">
        <v>188</v>
      </c>
      <c r="G381" s="222"/>
      <c r="H381" s="225">
        <v>13.4</v>
      </c>
      <c r="I381" s="226"/>
      <c r="J381" s="222"/>
      <c r="K381" s="222"/>
      <c r="L381" s="227"/>
      <c r="M381" s="228"/>
      <c r="N381" s="229"/>
      <c r="O381" s="229"/>
      <c r="P381" s="229"/>
      <c r="Q381" s="229"/>
      <c r="R381" s="229"/>
      <c r="S381" s="229"/>
      <c r="T381" s="230"/>
      <c r="AT381" s="231" t="s">
        <v>186</v>
      </c>
      <c r="AU381" s="231" t="s">
        <v>87</v>
      </c>
      <c r="AV381" s="15" t="s">
        <v>182</v>
      </c>
      <c r="AW381" s="15" t="s">
        <v>38</v>
      </c>
      <c r="AX381" s="15" t="s">
        <v>84</v>
      </c>
      <c r="AY381" s="231" t="s">
        <v>176</v>
      </c>
    </row>
    <row r="382" spans="1:65" s="2" customFormat="1" ht="16.5" customHeight="1">
      <c r="A382" s="36"/>
      <c r="B382" s="37"/>
      <c r="C382" s="246" t="s">
        <v>880</v>
      </c>
      <c r="D382" s="246" t="s">
        <v>492</v>
      </c>
      <c r="E382" s="247" t="s">
        <v>820</v>
      </c>
      <c r="F382" s="248" t="s">
        <v>821</v>
      </c>
      <c r="G382" s="249" t="s">
        <v>566</v>
      </c>
      <c r="H382" s="250">
        <v>3.3000000000000002E-2</v>
      </c>
      <c r="I382" s="251"/>
      <c r="J382" s="252">
        <f>ROUND(I382*H382,2)</f>
        <v>0</v>
      </c>
      <c r="K382" s="248" t="s">
        <v>21</v>
      </c>
      <c r="L382" s="253"/>
      <c r="M382" s="254" t="s">
        <v>21</v>
      </c>
      <c r="N382" s="255" t="s">
        <v>48</v>
      </c>
      <c r="O382" s="66"/>
      <c r="P382" s="190">
        <f>O382*H382</f>
        <v>0</v>
      </c>
      <c r="Q382" s="190">
        <v>1</v>
      </c>
      <c r="R382" s="190">
        <f>Q382*H382</f>
        <v>3.3000000000000002E-2</v>
      </c>
      <c r="S382" s="190">
        <v>0</v>
      </c>
      <c r="T382" s="191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92" t="s">
        <v>221</v>
      </c>
      <c r="AT382" s="192" t="s">
        <v>492</v>
      </c>
      <c r="AU382" s="192" t="s">
        <v>87</v>
      </c>
      <c r="AY382" s="19" t="s">
        <v>176</v>
      </c>
      <c r="BE382" s="193">
        <f>IF(N382="základní",J382,0)</f>
        <v>0</v>
      </c>
      <c r="BF382" s="193">
        <f>IF(N382="snížená",J382,0)</f>
        <v>0</v>
      </c>
      <c r="BG382" s="193">
        <f>IF(N382="zákl. přenesená",J382,0)</f>
        <v>0</v>
      </c>
      <c r="BH382" s="193">
        <f>IF(N382="sníž. přenesená",J382,0)</f>
        <v>0</v>
      </c>
      <c r="BI382" s="193">
        <f>IF(N382="nulová",J382,0)</f>
        <v>0</v>
      </c>
      <c r="BJ382" s="19" t="s">
        <v>84</v>
      </c>
      <c r="BK382" s="193">
        <f>ROUND(I382*H382,2)</f>
        <v>0</v>
      </c>
      <c r="BL382" s="19" t="s">
        <v>182</v>
      </c>
      <c r="BM382" s="192" t="s">
        <v>1331</v>
      </c>
    </row>
    <row r="383" spans="1:65" s="13" customFormat="1" ht="11.25">
      <c r="B383" s="199"/>
      <c r="C383" s="200"/>
      <c r="D383" s="201" t="s">
        <v>186</v>
      </c>
      <c r="E383" s="202" t="s">
        <v>21</v>
      </c>
      <c r="F383" s="203" t="s">
        <v>1332</v>
      </c>
      <c r="G383" s="200"/>
      <c r="H383" s="202" t="s">
        <v>21</v>
      </c>
      <c r="I383" s="204"/>
      <c r="J383" s="200"/>
      <c r="K383" s="200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186</v>
      </c>
      <c r="AU383" s="209" t="s">
        <v>87</v>
      </c>
      <c r="AV383" s="13" t="s">
        <v>84</v>
      </c>
      <c r="AW383" s="13" t="s">
        <v>38</v>
      </c>
      <c r="AX383" s="13" t="s">
        <v>77</v>
      </c>
      <c r="AY383" s="209" t="s">
        <v>176</v>
      </c>
    </row>
    <row r="384" spans="1:65" s="14" customFormat="1" ht="11.25">
      <c r="B384" s="210"/>
      <c r="C384" s="211"/>
      <c r="D384" s="201" t="s">
        <v>186</v>
      </c>
      <c r="E384" s="212" t="s">
        <v>21</v>
      </c>
      <c r="F384" s="213" t="s">
        <v>1333</v>
      </c>
      <c r="G384" s="211"/>
      <c r="H384" s="214">
        <v>3.3000000000000002E-2</v>
      </c>
      <c r="I384" s="215"/>
      <c r="J384" s="211"/>
      <c r="K384" s="211"/>
      <c r="L384" s="216"/>
      <c r="M384" s="217"/>
      <c r="N384" s="218"/>
      <c r="O384" s="218"/>
      <c r="P384" s="218"/>
      <c r="Q384" s="218"/>
      <c r="R384" s="218"/>
      <c r="S384" s="218"/>
      <c r="T384" s="219"/>
      <c r="AT384" s="220" t="s">
        <v>186</v>
      </c>
      <c r="AU384" s="220" t="s">
        <v>87</v>
      </c>
      <c r="AV384" s="14" t="s">
        <v>87</v>
      </c>
      <c r="AW384" s="14" t="s">
        <v>38</v>
      </c>
      <c r="AX384" s="14" t="s">
        <v>77</v>
      </c>
      <c r="AY384" s="220" t="s">
        <v>176</v>
      </c>
    </row>
    <row r="385" spans="1:65" s="15" customFormat="1" ht="11.25">
      <c r="B385" s="221"/>
      <c r="C385" s="222"/>
      <c r="D385" s="201" t="s">
        <v>186</v>
      </c>
      <c r="E385" s="223" t="s">
        <v>21</v>
      </c>
      <c r="F385" s="224" t="s">
        <v>188</v>
      </c>
      <c r="G385" s="222"/>
      <c r="H385" s="225">
        <v>3.3000000000000002E-2</v>
      </c>
      <c r="I385" s="226"/>
      <c r="J385" s="222"/>
      <c r="K385" s="222"/>
      <c r="L385" s="227"/>
      <c r="M385" s="228"/>
      <c r="N385" s="229"/>
      <c r="O385" s="229"/>
      <c r="P385" s="229"/>
      <c r="Q385" s="229"/>
      <c r="R385" s="229"/>
      <c r="S385" s="229"/>
      <c r="T385" s="230"/>
      <c r="AT385" s="231" t="s">
        <v>186</v>
      </c>
      <c r="AU385" s="231" t="s">
        <v>87</v>
      </c>
      <c r="AV385" s="15" t="s">
        <v>182</v>
      </c>
      <c r="AW385" s="15" t="s">
        <v>38</v>
      </c>
      <c r="AX385" s="15" t="s">
        <v>84</v>
      </c>
      <c r="AY385" s="231" t="s">
        <v>176</v>
      </c>
    </row>
    <row r="386" spans="1:65" s="12" customFormat="1" ht="22.9" customHeight="1">
      <c r="B386" s="165"/>
      <c r="C386" s="166"/>
      <c r="D386" s="167" t="s">
        <v>76</v>
      </c>
      <c r="E386" s="179" t="s">
        <v>561</v>
      </c>
      <c r="F386" s="179" t="s">
        <v>562</v>
      </c>
      <c r="G386" s="166"/>
      <c r="H386" s="166"/>
      <c r="I386" s="169"/>
      <c r="J386" s="180">
        <f>BK386</f>
        <v>0</v>
      </c>
      <c r="K386" s="166"/>
      <c r="L386" s="171"/>
      <c r="M386" s="172"/>
      <c r="N386" s="173"/>
      <c r="O386" s="173"/>
      <c r="P386" s="174">
        <f>SUM(P387:P388)</f>
        <v>0</v>
      </c>
      <c r="Q386" s="173"/>
      <c r="R386" s="174">
        <f>SUM(R387:R388)</f>
        <v>0</v>
      </c>
      <c r="S386" s="173"/>
      <c r="T386" s="175">
        <f>SUM(T387:T388)</f>
        <v>0</v>
      </c>
      <c r="AR386" s="176" t="s">
        <v>84</v>
      </c>
      <c r="AT386" s="177" t="s">
        <v>76</v>
      </c>
      <c r="AU386" s="177" t="s">
        <v>84</v>
      </c>
      <c r="AY386" s="176" t="s">
        <v>176</v>
      </c>
      <c r="BK386" s="178">
        <f>SUM(BK387:BK388)</f>
        <v>0</v>
      </c>
    </row>
    <row r="387" spans="1:65" s="2" customFormat="1" ht="21.75" customHeight="1">
      <c r="A387" s="36"/>
      <c r="B387" s="37"/>
      <c r="C387" s="181" t="s">
        <v>887</v>
      </c>
      <c r="D387" s="181" t="s">
        <v>178</v>
      </c>
      <c r="E387" s="182" t="s">
        <v>564</v>
      </c>
      <c r="F387" s="183" t="s">
        <v>565</v>
      </c>
      <c r="G387" s="184" t="s">
        <v>566</v>
      </c>
      <c r="H387" s="185">
        <v>151.892</v>
      </c>
      <c r="I387" s="186"/>
      <c r="J387" s="187">
        <f>ROUND(I387*H387,2)</f>
        <v>0</v>
      </c>
      <c r="K387" s="183" t="s">
        <v>181</v>
      </c>
      <c r="L387" s="41"/>
      <c r="M387" s="188" t="s">
        <v>21</v>
      </c>
      <c r="N387" s="189" t="s">
        <v>48</v>
      </c>
      <c r="O387" s="66"/>
      <c r="P387" s="190">
        <f>O387*H387</f>
        <v>0</v>
      </c>
      <c r="Q387" s="190">
        <v>0</v>
      </c>
      <c r="R387" s="190">
        <f>Q387*H387</f>
        <v>0</v>
      </c>
      <c r="S387" s="190">
        <v>0</v>
      </c>
      <c r="T387" s="191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92" t="s">
        <v>182</v>
      </c>
      <c r="AT387" s="192" t="s">
        <v>178</v>
      </c>
      <c r="AU387" s="192" t="s">
        <v>87</v>
      </c>
      <c r="AY387" s="19" t="s">
        <v>176</v>
      </c>
      <c r="BE387" s="193">
        <f>IF(N387="základní",J387,0)</f>
        <v>0</v>
      </c>
      <c r="BF387" s="193">
        <f>IF(N387="snížená",J387,0)</f>
        <v>0</v>
      </c>
      <c r="BG387" s="193">
        <f>IF(N387="zákl. přenesená",J387,0)</f>
        <v>0</v>
      </c>
      <c r="BH387" s="193">
        <f>IF(N387="sníž. přenesená",J387,0)</f>
        <v>0</v>
      </c>
      <c r="BI387" s="193">
        <f>IF(N387="nulová",J387,0)</f>
        <v>0</v>
      </c>
      <c r="BJ387" s="19" t="s">
        <v>84</v>
      </c>
      <c r="BK387" s="193">
        <f>ROUND(I387*H387,2)</f>
        <v>0</v>
      </c>
      <c r="BL387" s="19" t="s">
        <v>182</v>
      </c>
      <c r="BM387" s="192" t="s">
        <v>1334</v>
      </c>
    </row>
    <row r="388" spans="1:65" s="2" customFormat="1" ht="11.25">
      <c r="A388" s="36"/>
      <c r="B388" s="37"/>
      <c r="C388" s="38"/>
      <c r="D388" s="194" t="s">
        <v>184</v>
      </c>
      <c r="E388" s="38"/>
      <c r="F388" s="195" t="s">
        <v>568</v>
      </c>
      <c r="G388" s="38"/>
      <c r="H388" s="38"/>
      <c r="I388" s="196"/>
      <c r="J388" s="38"/>
      <c r="K388" s="38"/>
      <c r="L388" s="41"/>
      <c r="M388" s="197"/>
      <c r="N388" s="198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184</v>
      </c>
      <c r="AU388" s="19" t="s">
        <v>87</v>
      </c>
    </row>
    <row r="389" spans="1:65" s="12" customFormat="1" ht="25.9" customHeight="1">
      <c r="B389" s="165"/>
      <c r="C389" s="166"/>
      <c r="D389" s="167" t="s">
        <v>76</v>
      </c>
      <c r="E389" s="168" t="s">
        <v>826</v>
      </c>
      <c r="F389" s="168" t="s">
        <v>827</v>
      </c>
      <c r="G389" s="166"/>
      <c r="H389" s="166"/>
      <c r="I389" s="169"/>
      <c r="J389" s="170">
        <f>BK389</f>
        <v>0</v>
      </c>
      <c r="K389" s="166"/>
      <c r="L389" s="171"/>
      <c r="M389" s="172"/>
      <c r="N389" s="173"/>
      <c r="O389" s="173"/>
      <c r="P389" s="174">
        <f>P390+P395</f>
        <v>0</v>
      </c>
      <c r="Q389" s="173"/>
      <c r="R389" s="174">
        <f>R390+R395</f>
        <v>1.3408607400000001</v>
      </c>
      <c r="S389" s="173"/>
      <c r="T389" s="175">
        <f>T390+T395</f>
        <v>0</v>
      </c>
      <c r="AR389" s="176" t="s">
        <v>87</v>
      </c>
      <c r="AT389" s="177" t="s">
        <v>76</v>
      </c>
      <c r="AU389" s="177" t="s">
        <v>77</v>
      </c>
      <c r="AY389" s="176" t="s">
        <v>176</v>
      </c>
      <c r="BK389" s="178">
        <f>BK390+BK395</f>
        <v>0</v>
      </c>
    </row>
    <row r="390" spans="1:65" s="12" customFormat="1" ht="22.9" customHeight="1">
      <c r="B390" s="165"/>
      <c r="C390" s="166"/>
      <c r="D390" s="167" t="s">
        <v>76</v>
      </c>
      <c r="E390" s="179" t="s">
        <v>828</v>
      </c>
      <c r="F390" s="179" t="s">
        <v>829</v>
      </c>
      <c r="G390" s="166"/>
      <c r="H390" s="166"/>
      <c r="I390" s="169"/>
      <c r="J390" s="180">
        <f>BK390</f>
        <v>0</v>
      </c>
      <c r="K390" s="166"/>
      <c r="L390" s="171"/>
      <c r="M390" s="172"/>
      <c r="N390" s="173"/>
      <c r="O390" s="173"/>
      <c r="P390" s="174">
        <f>SUM(P391:P394)</f>
        <v>0</v>
      </c>
      <c r="Q390" s="173"/>
      <c r="R390" s="174">
        <f>SUM(R391:R394)</f>
        <v>1.8521999999999999E-4</v>
      </c>
      <c r="S390" s="173"/>
      <c r="T390" s="175">
        <f>SUM(T391:T394)</f>
        <v>0</v>
      </c>
      <c r="AR390" s="176" t="s">
        <v>87</v>
      </c>
      <c r="AT390" s="177" t="s">
        <v>76</v>
      </c>
      <c r="AU390" s="177" t="s">
        <v>84</v>
      </c>
      <c r="AY390" s="176" t="s">
        <v>176</v>
      </c>
      <c r="BK390" s="178">
        <f>SUM(BK391:BK394)</f>
        <v>0</v>
      </c>
    </row>
    <row r="391" spans="1:65" s="2" customFormat="1" ht="24.2" customHeight="1">
      <c r="A391" s="36"/>
      <c r="B391" s="37"/>
      <c r="C391" s="181" t="s">
        <v>896</v>
      </c>
      <c r="D391" s="181" t="s">
        <v>178</v>
      </c>
      <c r="E391" s="182" t="s">
        <v>831</v>
      </c>
      <c r="F391" s="183" t="s">
        <v>832</v>
      </c>
      <c r="G391" s="184" t="s">
        <v>298</v>
      </c>
      <c r="H391" s="185">
        <v>9.8000000000000004E-2</v>
      </c>
      <c r="I391" s="186"/>
      <c r="J391" s="187">
        <f>ROUND(I391*H391,2)</f>
        <v>0</v>
      </c>
      <c r="K391" s="183" t="s">
        <v>21</v>
      </c>
      <c r="L391" s="41"/>
      <c r="M391" s="188" t="s">
        <v>21</v>
      </c>
      <c r="N391" s="189" t="s">
        <v>48</v>
      </c>
      <c r="O391" s="66"/>
      <c r="P391" s="190">
        <f>O391*H391</f>
        <v>0</v>
      </c>
      <c r="Q391" s="190">
        <v>1.89E-3</v>
      </c>
      <c r="R391" s="190">
        <f>Q391*H391</f>
        <v>1.8521999999999999E-4</v>
      </c>
      <c r="S391" s="190">
        <v>0</v>
      </c>
      <c r="T391" s="191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2" t="s">
        <v>220</v>
      </c>
      <c r="AT391" s="192" t="s">
        <v>178</v>
      </c>
      <c r="AU391" s="192" t="s">
        <v>87</v>
      </c>
      <c r="AY391" s="19" t="s">
        <v>176</v>
      </c>
      <c r="BE391" s="193">
        <f>IF(N391="základní",J391,0)</f>
        <v>0</v>
      </c>
      <c r="BF391" s="193">
        <f>IF(N391="snížená",J391,0)</f>
        <v>0</v>
      </c>
      <c r="BG391" s="193">
        <f>IF(N391="zákl. přenesená",J391,0)</f>
        <v>0</v>
      </c>
      <c r="BH391" s="193">
        <f>IF(N391="sníž. přenesená",J391,0)</f>
        <v>0</v>
      </c>
      <c r="BI391" s="193">
        <f>IF(N391="nulová",J391,0)</f>
        <v>0</v>
      </c>
      <c r="BJ391" s="19" t="s">
        <v>84</v>
      </c>
      <c r="BK391" s="193">
        <f>ROUND(I391*H391,2)</f>
        <v>0</v>
      </c>
      <c r="BL391" s="19" t="s">
        <v>220</v>
      </c>
      <c r="BM391" s="192" t="s">
        <v>1335</v>
      </c>
    </row>
    <row r="392" spans="1:65" s="13" customFormat="1" ht="11.25">
      <c r="B392" s="199"/>
      <c r="C392" s="200"/>
      <c r="D392" s="201" t="s">
        <v>186</v>
      </c>
      <c r="E392" s="202" t="s">
        <v>21</v>
      </c>
      <c r="F392" s="203" t="s">
        <v>834</v>
      </c>
      <c r="G392" s="200"/>
      <c r="H392" s="202" t="s">
        <v>21</v>
      </c>
      <c r="I392" s="204"/>
      <c r="J392" s="200"/>
      <c r="K392" s="200"/>
      <c r="L392" s="205"/>
      <c r="M392" s="206"/>
      <c r="N392" s="207"/>
      <c r="O392" s="207"/>
      <c r="P392" s="207"/>
      <c r="Q392" s="207"/>
      <c r="R392" s="207"/>
      <c r="S392" s="207"/>
      <c r="T392" s="208"/>
      <c r="AT392" s="209" t="s">
        <v>186</v>
      </c>
      <c r="AU392" s="209" t="s">
        <v>87</v>
      </c>
      <c r="AV392" s="13" t="s">
        <v>84</v>
      </c>
      <c r="AW392" s="13" t="s">
        <v>38</v>
      </c>
      <c r="AX392" s="13" t="s">
        <v>77</v>
      </c>
      <c r="AY392" s="209" t="s">
        <v>176</v>
      </c>
    </row>
    <row r="393" spans="1:65" s="14" customFormat="1" ht="11.25">
      <c r="B393" s="210"/>
      <c r="C393" s="211"/>
      <c r="D393" s="201" t="s">
        <v>186</v>
      </c>
      <c r="E393" s="212" t="s">
        <v>21</v>
      </c>
      <c r="F393" s="213" t="s">
        <v>1336</v>
      </c>
      <c r="G393" s="211"/>
      <c r="H393" s="214">
        <v>9.8000000000000004E-2</v>
      </c>
      <c r="I393" s="215"/>
      <c r="J393" s="211"/>
      <c r="K393" s="211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186</v>
      </c>
      <c r="AU393" s="220" t="s">
        <v>87</v>
      </c>
      <c r="AV393" s="14" t="s">
        <v>87</v>
      </c>
      <c r="AW393" s="14" t="s">
        <v>38</v>
      </c>
      <c r="AX393" s="14" t="s">
        <v>77</v>
      </c>
      <c r="AY393" s="220" t="s">
        <v>176</v>
      </c>
    </row>
    <row r="394" spans="1:65" s="15" customFormat="1" ht="11.25">
      <c r="B394" s="221"/>
      <c r="C394" s="222"/>
      <c r="D394" s="201" t="s">
        <v>186</v>
      </c>
      <c r="E394" s="223" t="s">
        <v>21</v>
      </c>
      <c r="F394" s="224" t="s">
        <v>188</v>
      </c>
      <c r="G394" s="222"/>
      <c r="H394" s="225">
        <v>9.8000000000000004E-2</v>
      </c>
      <c r="I394" s="226"/>
      <c r="J394" s="222"/>
      <c r="K394" s="222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186</v>
      </c>
      <c r="AU394" s="231" t="s">
        <v>87</v>
      </c>
      <c r="AV394" s="15" t="s">
        <v>182</v>
      </c>
      <c r="AW394" s="15" t="s">
        <v>38</v>
      </c>
      <c r="AX394" s="15" t="s">
        <v>84</v>
      </c>
      <c r="AY394" s="231" t="s">
        <v>176</v>
      </c>
    </row>
    <row r="395" spans="1:65" s="12" customFormat="1" ht="22.9" customHeight="1">
      <c r="B395" s="165"/>
      <c r="C395" s="166"/>
      <c r="D395" s="167" t="s">
        <v>76</v>
      </c>
      <c r="E395" s="179" t="s">
        <v>836</v>
      </c>
      <c r="F395" s="179" t="s">
        <v>837</v>
      </c>
      <c r="G395" s="166"/>
      <c r="H395" s="166"/>
      <c r="I395" s="169"/>
      <c r="J395" s="180">
        <f>BK395</f>
        <v>0</v>
      </c>
      <c r="K395" s="166"/>
      <c r="L395" s="171"/>
      <c r="M395" s="172"/>
      <c r="N395" s="173"/>
      <c r="O395" s="173"/>
      <c r="P395" s="174">
        <f>SUM(P396:P513)</f>
        <v>0</v>
      </c>
      <c r="Q395" s="173"/>
      <c r="R395" s="174">
        <f>SUM(R396:R513)</f>
        <v>1.34067552</v>
      </c>
      <c r="S395" s="173"/>
      <c r="T395" s="175">
        <f>SUM(T396:T513)</f>
        <v>0</v>
      </c>
      <c r="AR395" s="176" t="s">
        <v>87</v>
      </c>
      <c r="AT395" s="177" t="s">
        <v>76</v>
      </c>
      <c r="AU395" s="177" t="s">
        <v>84</v>
      </c>
      <c r="AY395" s="176" t="s">
        <v>176</v>
      </c>
      <c r="BK395" s="178">
        <f>SUM(BK396:BK513)</f>
        <v>0</v>
      </c>
    </row>
    <row r="396" spans="1:65" s="2" customFormat="1" ht="16.5" customHeight="1">
      <c r="A396" s="36"/>
      <c r="B396" s="37"/>
      <c r="C396" s="181" t="s">
        <v>903</v>
      </c>
      <c r="D396" s="181" t="s">
        <v>178</v>
      </c>
      <c r="E396" s="182" t="s">
        <v>839</v>
      </c>
      <c r="F396" s="183" t="s">
        <v>840</v>
      </c>
      <c r="G396" s="184" t="s">
        <v>495</v>
      </c>
      <c r="H396" s="185">
        <v>68.263999999999996</v>
      </c>
      <c r="I396" s="186"/>
      <c r="J396" s="187">
        <f>ROUND(I396*H396,2)</f>
        <v>0</v>
      </c>
      <c r="K396" s="183" t="s">
        <v>181</v>
      </c>
      <c r="L396" s="41"/>
      <c r="M396" s="188" t="s">
        <v>21</v>
      </c>
      <c r="N396" s="189" t="s">
        <v>48</v>
      </c>
      <c r="O396" s="66"/>
      <c r="P396" s="190">
        <f>O396*H396</f>
        <v>0</v>
      </c>
      <c r="Q396" s="190">
        <v>6.9999999999999994E-5</v>
      </c>
      <c r="R396" s="190">
        <f>Q396*H396</f>
        <v>4.778479999999999E-3</v>
      </c>
      <c r="S396" s="190">
        <v>0</v>
      </c>
      <c r="T396" s="191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92" t="s">
        <v>220</v>
      </c>
      <c r="AT396" s="192" t="s">
        <v>178</v>
      </c>
      <c r="AU396" s="192" t="s">
        <v>87</v>
      </c>
      <c r="AY396" s="19" t="s">
        <v>176</v>
      </c>
      <c r="BE396" s="193">
        <f>IF(N396="základní",J396,0)</f>
        <v>0</v>
      </c>
      <c r="BF396" s="193">
        <f>IF(N396="snížená",J396,0)</f>
        <v>0</v>
      </c>
      <c r="BG396" s="193">
        <f>IF(N396="zákl. přenesená",J396,0)</f>
        <v>0</v>
      </c>
      <c r="BH396" s="193">
        <f>IF(N396="sníž. přenesená",J396,0)</f>
        <v>0</v>
      </c>
      <c r="BI396" s="193">
        <f>IF(N396="nulová",J396,0)</f>
        <v>0</v>
      </c>
      <c r="BJ396" s="19" t="s">
        <v>84</v>
      </c>
      <c r="BK396" s="193">
        <f>ROUND(I396*H396,2)</f>
        <v>0</v>
      </c>
      <c r="BL396" s="19" t="s">
        <v>220</v>
      </c>
      <c r="BM396" s="192" t="s">
        <v>1337</v>
      </c>
    </row>
    <row r="397" spans="1:65" s="2" customFormat="1" ht="11.25">
      <c r="A397" s="36"/>
      <c r="B397" s="37"/>
      <c r="C397" s="38"/>
      <c r="D397" s="194" t="s">
        <v>184</v>
      </c>
      <c r="E397" s="38"/>
      <c r="F397" s="195" t="s">
        <v>842</v>
      </c>
      <c r="G397" s="38"/>
      <c r="H397" s="38"/>
      <c r="I397" s="196"/>
      <c r="J397" s="38"/>
      <c r="K397" s="38"/>
      <c r="L397" s="41"/>
      <c r="M397" s="197"/>
      <c r="N397" s="198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184</v>
      </c>
      <c r="AU397" s="19" t="s">
        <v>87</v>
      </c>
    </row>
    <row r="398" spans="1:65" s="13" customFormat="1" ht="11.25">
      <c r="B398" s="199"/>
      <c r="C398" s="200"/>
      <c r="D398" s="201" t="s">
        <v>186</v>
      </c>
      <c r="E398" s="202" t="s">
        <v>21</v>
      </c>
      <c r="F398" s="203" t="s">
        <v>843</v>
      </c>
      <c r="G398" s="200"/>
      <c r="H398" s="202" t="s">
        <v>21</v>
      </c>
      <c r="I398" s="204"/>
      <c r="J398" s="200"/>
      <c r="K398" s="200"/>
      <c r="L398" s="205"/>
      <c r="M398" s="206"/>
      <c r="N398" s="207"/>
      <c r="O398" s="207"/>
      <c r="P398" s="207"/>
      <c r="Q398" s="207"/>
      <c r="R398" s="207"/>
      <c r="S398" s="207"/>
      <c r="T398" s="208"/>
      <c r="AT398" s="209" t="s">
        <v>186</v>
      </c>
      <c r="AU398" s="209" t="s">
        <v>87</v>
      </c>
      <c r="AV398" s="13" t="s">
        <v>84</v>
      </c>
      <c r="AW398" s="13" t="s">
        <v>38</v>
      </c>
      <c r="AX398" s="13" t="s">
        <v>77</v>
      </c>
      <c r="AY398" s="209" t="s">
        <v>176</v>
      </c>
    </row>
    <row r="399" spans="1:65" s="13" customFormat="1" ht="11.25">
      <c r="B399" s="199"/>
      <c r="C399" s="200"/>
      <c r="D399" s="201" t="s">
        <v>186</v>
      </c>
      <c r="E399" s="202" t="s">
        <v>21</v>
      </c>
      <c r="F399" s="203" t="s">
        <v>844</v>
      </c>
      <c r="G399" s="200"/>
      <c r="H399" s="202" t="s">
        <v>21</v>
      </c>
      <c r="I399" s="204"/>
      <c r="J399" s="200"/>
      <c r="K399" s="200"/>
      <c r="L399" s="205"/>
      <c r="M399" s="206"/>
      <c r="N399" s="207"/>
      <c r="O399" s="207"/>
      <c r="P399" s="207"/>
      <c r="Q399" s="207"/>
      <c r="R399" s="207"/>
      <c r="S399" s="207"/>
      <c r="T399" s="208"/>
      <c r="AT399" s="209" t="s">
        <v>186</v>
      </c>
      <c r="AU399" s="209" t="s">
        <v>87</v>
      </c>
      <c r="AV399" s="13" t="s">
        <v>84</v>
      </c>
      <c r="AW399" s="13" t="s">
        <v>38</v>
      </c>
      <c r="AX399" s="13" t="s">
        <v>77</v>
      </c>
      <c r="AY399" s="209" t="s">
        <v>176</v>
      </c>
    </row>
    <row r="400" spans="1:65" s="14" customFormat="1" ht="11.25">
      <c r="B400" s="210"/>
      <c r="C400" s="211"/>
      <c r="D400" s="201" t="s">
        <v>186</v>
      </c>
      <c r="E400" s="212" t="s">
        <v>21</v>
      </c>
      <c r="F400" s="213" t="s">
        <v>845</v>
      </c>
      <c r="G400" s="211"/>
      <c r="H400" s="214">
        <v>31.02</v>
      </c>
      <c r="I400" s="215"/>
      <c r="J400" s="211"/>
      <c r="K400" s="211"/>
      <c r="L400" s="216"/>
      <c r="M400" s="217"/>
      <c r="N400" s="218"/>
      <c r="O400" s="218"/>
      <c r="P400" s="218"/>
      <c r="Q400" s="218"/>
      <c r="R400" s="218"/>
      <c r="S400" s="218"/>
      <c r="T400" s="219"/>
      <c r="AT400" s="220" t="s">
        <v>186</v>
      </c>
      <c r="AU400" s="220" t="s">
        <v>87</v>
      </c>
      <c r="AV400" s="14" t="s">
        <v>87</v>
      </c>
      <c r="AW400" s="14" t="s">
        <v>38</v>
      </c>
      <c r="AX400" s="14" t="s">
        <v>77</v>
      </c>
      <c r="AY400" s="220" t="s">
        <v>176</v>
      </c>
    </row>
    <row r="401" spans="2:51" s="13" customFormat="1" ht="11.25">
      <c r="B401" s="199"/>
      <c r="C401" s="200"/>
      <c r="D401" s="201" t="s">
        <v>186</v>
      </c>
      <c r="E401" s="202" t="s">
        <v>21</v>
      </c>
      <c r="F401" s="203" t="s">
        <v>846</v>
      </c>
      <c r="G401" s="200"/>
      <c r="H401" s="202" t="s">
        <v>21</v>
      </c>
      <c r="I401" s="204"/>
      <c r="J401" s="200"/>
      <c r="K401" s="200"/>
      <c r="L401" s="205"/>
      <c r="M401" s="206"/>
      <c r="N401" s="207"/>
      <c r="O401" s="207"/>
      <c r="P401" s="207"/>
      <c r="Q401" s="207"/>
      <c r="R401" s="207"/>
      <c r="S401" s="207"/>
      <c r="T401" s="208"/>
      <c r="AT401" s="209" t="s">
        <v>186</v>
      </c>
      <c r="AU401" s="209" t="s">
        <v>87</v>
      </c>
      <c r="AV401" s="13" t="s">
        <v>84</v>
      </c>
      <c r="AW401" s="13" t="s">
        <v>38</v>
      </c>
      <c r="AX401" s="13" t="s">
        <v>77</v>
      </c>
      <c r="AY401" s="209" t="s">
        <v>176</v>
      </c>
    </row>
    <row r="402" spans="2:51" s="14" customFormat="1" ht="11.25">
      <c r="B402" s="210"/>
      <c r="C402" s="211"/>
      <c r="D402" s="201" t="s">
        <v>186</v>
      </c>
      <c r="E402" s="212" t="s">
        <v>21</v>
      </c>
      <c r="F402" s="213" t="s">
        <v>847</v>
      </c>
      <c r="G402" s="211"/>
      <c r="H402" s="214">
        <v>2.7069999999999999</v>
      </c>
      <c r="I402" s="215"/>
      <c r="J402" s="211"/>
      <c r="K402" s="211"/>
      <c r="L402" s="216"/>
      <c r="M402" s="217"/>
      <c r="N402" s="218"/>
      <c r="O402" s="218"/>
      <c r="P402" s="218"/>
      <c r="Q402" s="218"/>
      <c r="R402" s="218"/>
      <c r="S402" s="218"/>
      <c r="T402" s="219"/>
      <c r="AT402" s="220" t="s">
        <v>186</v>
      </c>
      <c r="AU402" s="220" t="s">
        <v>87</v>
      </c>
      <c r="AV402" s="14" t="s">
        <v>87</v>
      </c>
      <c r="AW402" s="14" t="s">
        <v>38</v>
      </c>
      <c r="AX402" s="14" t="s">
        <v>77</v>
      </c>
      <c r="AY402" s="220" t="s">
        <v>176</v>
      </c>
    </row>
    <row r="403" spans="2:51" s="13" customFormat="1" ht="11.25">
      <c r="B403" s="199"/>
      <c r="C403" s="200"/>
      <c r="D403" s="201" t="s">
        <v>186</v>
      </c>
      <c r="E403" s="202" t="s">
        <v>21</v>
      </c>
      <c r="F403" s="203" t="s">
        <v>849</v>
      </c>
      <c r="G403" s="200"/>
      <c r="H403" s="202" t="s">
        <v>21</v>
      </c>
      <c r="I403" s="204"/>
      <c r="J403" s="200"/>
      <c r="K403" s="200"/>
      <c r="L403" s="205"/>
      <c r="M403" s="206"/>
      <c r="N403" s="207"/>
      <c r="O403" s="207"/>
      <c r="P403" s="207"/>
      <c r="Q403" s="207"/>
      <c r="R403" s="207"/>
      <c r="S403" s="207"/>
      <c r="T403" s="208"/>
      <c r="AT403" s="209" t="s">
        <v>186</v>
      </c>
      <c r="AU403" s="209" t="s">
        <v>87</v>
      </c>
      <c r="AV403" s="13" t="s">
        <v>84</v>
      </c>
      <c r="AW403" s="13" t="s">
        <v>38</v>
      </c>
      <c r="AX403" s="13" t="s">
        <v>77</v>
      </c>
      <c r="AY403" s="209" t="s">
        <v>176</v>
      </c>
    </row>
    <row r="404" spans="2:51" s="14" customFormat="1" ht="11.25">
      <c r="B404" s="210"/>
      <c r="C404" s="211"/>
      <c r="D404" s="201" t="s">
        <v>186</v>
      </c>
      <c r="E404" s="212" t="s">
        <v>21</v>
      </c>
      <c r="F404" s="213" t="s">
        <v>847</v>
      </c>
      <c r="G404" s="211"/>
      <c r="H404" s="214">
        <v>2.7069999999999999</v>
      </c>
      <c r="I404" s="215"/>
      <c r="J404" s="211"/>
      <c r="K404" s="211"/>
      <c r="L404" s="216"/>
      <c r="M404" s="217"/>
      <c r="N404" s="218"/>
      <c r="O404" s="218"/>
      <c r="P404" s="218"/>
      <c r="Q404" s="218"/>
      <c r="R404" s="218"/>
      <c r="S404" s="218"/>
      <c r="T404" s="219"/>
      <c r="AT404" s="220" t="s">
        <v>186</v>
      </c>
      <c r="AU404" s="220" t="s">
        <v>87</v>
      </c>
      <c r="AV404" s="14" t="s">
        <v>87</v>
      </c>
      <c r="AW404" s="14" t="s">
        <v>38</v>
      </c>
      <c r="AX404" s="14" t="s">
        <v>77</v>
      </c>
      <c r="AY404" s="220" t="s">
        <v>176</v>
      </c>
    </row>
    <row r="405" spans="2:51" s="16" customFormat="1" ht="11.25">
      <c r="B405" s="235"/>
      <c r="C405" s="236"/>
      <c r="D405" s="201" t="s">
        <v>186</v>
      </c>
      <c r="E405" s="237" t="s">
        <v>21</v>
      </c>
      <c r="F405" s="238" t="s">
        <v>428</v>
      </c>
      <c r="G405" s="236"/>
      <c r="H405" s="239">
        <v>36.433999999999997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AT405" s="245" t="s">
        <v>186</v>
      </c>
      <c r="AU405" s="245" t="s">
        <v>87</v>
      </c>
      <c r="AV405" s="16" t="s">
        <v>195</v>
      </c>
      <c r="AW405" s="16" t="s">
        <v>38</v>
      </c>
      <c r="AX405" s="16" t="s">
        <v>77</v>
      </c>
      <c r="AY405" s="245" t="s">
        <v>176</v>
      </c>
    </row>
    <row r="406" spans="2:51" s="13" customFormat="1" ht="11.25">
      <c r="B406" s="199"/>
      <c r="C406" s="200"/>
      <c r="D406" s="201" t="s">
        <v>186</v>
      </c>
      <c r="E406" s="202" t="s">
        <v>21</v>
      </c>
      <c r="F406" s="203" t="s">
        <v>850</v>
      </c>
      <c r="G406" s="200"/>
      <c r="H406" s="202" t="s">
        <v>21</v>
      </c>
      <c r="I406" s="204"/>
      <c r="J406" s="200"/>
      <c r="K406" s="200"/>
      <c r="L406" s="205"/>
      <c r="M406" s="206"/>
      <c r="N406" s="207"/>
      <c r="O406" s="207"/>
      <c r="P406" s="207"/>
      <c r="Q406" s="207"/>
      <c r="R406" s="207"/>
      <c r="S406" s="207"/>
      <c r="T406" s="208"/>
      <c r="AT406" s="209" t="s">
        <v>186</v>
      </c>
      <c r="AU406" s="209" t="s">
        <v>87</v>
      </c>
      <c r="AV406" s="13" t="s">
        <v>84</v>
      </c>
      <c r="AW406" s="13" t="s">
        <v>38</v>
      </c>
      <c r="AX406" s="13" t="s">
        <v>77</v>
      </c>
      <c r="AY406" s="209" t="s">
        <v>176</v>
      </c>
    </row>
    <row r="407" spans="2:51" s="13" customFormat="1" ht="11.25">
      <c r="B407" s="199"/>
      <c r="C407" s="200"/>
      <c r="D407" s="201" t="s">
        <v>186</v>
      </c>
      <c r="E407" s="202" t="s">
        <v>21</v>
      </c>
      <c r="F407" s="203" t="s">
        <v>851</v>
      </c>
      <c r="G407" s="200"/>
      <c r="H407" s="202" t="s">
        <v>21</v>
      </c>
      <c r="I407" s="204"/>
      <c r="J407" s="200"/>
      <c r="K407" s="200"/>
      <c r="L407" s="205"/>
      <c r="M407" s="206"/>
      <c r="N407" s="207"/>
      <c r="O407" s="207"/>
      <c r="P407" s="207"/>
      <c r="Q407" s="207"/>
      <c r="R407" s="207"/>
      <c r="S407" s="207"/>
      <c r="T407" s="208"/>
      <c r="AT407" s="209" t="s">
        <v>186</v>
      </c>
      <c r="AU407" s="209" t="s">
        <v>87</v>
      </c>
      <c r="AV407" s="13" t="s">
        <v>84</v>
      </c>
      <c r="AW407" s="13" t="s">
        <v>38</v>
      </c>
      <c r="AX407" s="13" t="s">
        <v>77</v>
      </c>
      <c r="AY407" s="209" t="s">
        <v>176</v>
      </c>
    </row>
    <row r="408" spans="2:51" s="14" customFormat="1" ht="11.25">
      <c r="B408" s="210"/>
      <c r="C408" s="211"/>
      <c r="D408" s="201" t="s">
        <v>186</v>
      </c>
      <c r="E408" s="212" t="s">
        <v>21</v>
      </c>
      <c r="F408" s="213" t="s">
        <v>852</v>
      </c>
      <c r="G408" s="211"/>
      <c r="H408" s="214">
        <v>5.3220000000000001</v>
      </c>
      <c r="I408" s="215"/>
      <c r="J408" s="211"/>
      <c r="K408" s="211"/>
      <c r="L408" s="216"/>
      <c r="M408" s="217"/>
      <c r="N408" s="218"/>
      <c r="O408" s="218"/>
      <c r="P408" s="218"/>
      <c r="Q408" s="218"/>
      <c r="R408" s="218"/>
      <c r="S408" s="218"/>
      <c r="T408" s="219"/>
      <c r="AT408" s="220" t="s">
        <v>186</v>
      </c>
      <c r="AU408" s="220" t="s">
        <v>87</v>
      </c>
      <c r="AV408" s="14" t="s">
        <v>87</v>
      </c>
      <c r="AW408" s="14" t="s">
        <v>38</v>
      </c>
      <c r="AX408" s="14" t="s">
        <v>77</v>
      </c>
      <c r="AY408" s="220" t="s">
        <v>176</v>
      </c>
    </row>
    <row r="409" spans="2:51" s="16" customFormat="1" ht="11.25">
      <c r="B409" s="235"/>
      <c r="C409" s="236"/>
      <c r="D409" s="201" t="s">
        <v>186</v>
      </c>
      <c r="E409" s="237" t="s">
        <v>21</v>
      </c>
      <c r="F409" s="238" t="s">
        <v>428</v>
      </c>
      <c r="G409" s="236"/>
      <c r="H409" s="239">
        <v>5.3220000000000001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AT409" s="245" t="s">
        <v>186</v>
      </c>
      <c r="AU409" s="245" t="s">
        <v>87</v>
      </c>
      <c r="AV409" s="16" t="s">
        <v>195</v>
      </c>
      <c r="AW409" s="16" t="s">
        <v>38</v>
      </c>
      <c r="AX409" s="16" t="s">
        <v>77</v>
      </c>
      <c r="AY409" s="245" t="s">
        <v>176</v>
      </c>
    </row>
    <row r="410" spans="2:51" s="13" customFormat="1" ht="11.25">
      <c r="B410" s="199"/>
      <c r="C410" s="200"/>
      <c r="D410" s="201" t="s">
        <v>186</v>
      </c>
      <c r="E410" s="202" t="s">
        <v>21</v>
      </c>
      <c r="F410" s="203" t="s">
        <v>853</v>
      </c>
      <c r="G410" s="200"/>
      <c r="H410" s="202" t="s">
        <v>21</v>
      </c>
      <c r="I410" s="204"/>
      <c r="J410" s="200"/>
      <c r="K410" s="200"/>
      <c r="L410" s="205"/>
      <c r="M410" s="206"/>
      <c r="N410" s="207"/>
      <c r="O410" s="207"/>
      <c r="P410" s="207"/>
      <c r="Q410" s="207"/>
      <c r="R410" s="207"/>
      <c r="S410" s="207"/>
      <c r="T410" s="208"/>
      <c r="AT410" s="209" t="s">
        <v>186</v>
      </c>
      <c r="AU410" s="209" t="s">
        <v>87</v>
      </c>
      <c r="AV410" s="13" t="s">
        <v>84</v>
      </c>
      <c r="AW410" s="13" t="s">
        <v>38</v>
      </c>
      <c r="AX410" s="13" t="s">
        <v>77</v>
      </c>
      <c r="AY410" s="209" t="s">
        <v>176</v>
      </c>
    </row>
    <row r="411" spans="2:51" s="13" customFormat="1" ht="11.25">
      <c r="B411" s="199"/>
      <c r="C411" s="200"/>
      <c r="D411" s="201" t="s">
        <v>186</v>
      </c>
      <c r="E411" s="202" t="s">
        <v>21</v>
      </c>
      <c r="F411" s="203" t="s">
        <v>854</v>
      </c>
      <c r="G411" s="200"/>
      <c r="H411" s="202" t="s">
        <v>21</v>
      </c>
      <c r="I411" s="204"/>
      <c r="J411" s="200"/>
      <c r="K411" s="200"/>
      <c r="L411" s="205"/>
      <c r="M411" s="206"/>
      <c r="N411" s="207"/>
      <c r="O411" s="207"/>
      <c r="P411" s="207"/>
      <c r="Q411" s="207"/>
      <c r="R411" s="207"/>
      <c r="S411" s="207"/>
      <c r="T411" s="208"/>
      <c r="AT411" s="209" t="s">
        <v>186</v>
      </c>
      <c r="AU411" s="209" t="s">
        <v>87</v>
      </c>
      <c r="AV411" s="13" t="s">
        <v>84</v>
      </c>
      <c r="AW411" s="13" t="s">
        <v>38</v>
      </c>
      <c r="AX411" s="13" t="s">
        <v>77</v>
      </c>
      <c r="AY411" s="209" t="s">
        <v>176</v>
      </c>
    </row>
    <row r="412" spans="2:51" s="14" customFormat="1" ht="11.25">
      <c r="B412" s="210"/>
      <c r="C412" s="211"/>
      <c r="D412" s="201" t="s">
        <v>186</v>
      </c>
      <c r="E412" s="212" t="s">
        <v>21</v>
      </c>
      <c r="F412" s="213" t="s">
        <v>1338</v>
      </c>
      <c r="G412" s="211"/>
      <c r="H412" s="214">
        <v>18.611999999999998</v>
      </c>
      <c r="I412" s="215"/>
      <c r="J412" s="211"/>
      <c r="K412" s="211"/>
      <c r="L412" s="216"/>
      <c r="M412" s="217"/>
      <c r="N412" s="218"/>
      <c r="O412" s="218"/>
      <c r="P412" s="218"/>
      <c r="Q412" s="218"/>
      <c r="R412" s="218"/>
      <c r="S412" s="218"/>
      <c r="T412" s="219"/>
      <c r="AT412" s="220" t="s">
        <v>186</v>
      </c>
      <c r="AU412" s="220" t="s">
        <v>87</v>
      </c>
      <c r="AV412" s="14" t="s">
        <v>87</v>
      </c>
      <c r="AW412" s="14" t="s">
        <v>38</v>
      </c>
      <c r="AX412" s="14" t="s">
        <v>77</v>
      </c>
      <c r="AY412" s="220" t="s">
        <v>176</v>
      </c>
    </row>
    <row r="413" spans="2:51" s="13" customFormat="1" ht="11.25">
      <c r="B413" s="199"/>
      <c r="C413" s="200"/>
      <c r="D413" s="201" t="s">
        <v>186</v>
      </c>
      <c r="E413" s="202" t="s">
        <v>21</v>
      </c>
      <c r="F413" s="203" t="s">
        <v>856</v>
      </c>
      <c r="G413" s="200"/>
      <c r="H413" s="202" t="s">
        <v>21</v>
      </c>
      <c r="I413" s="204"/>
      <c r="J413" s="200"/>
      <c r="K413" s="200"/>
      <c r="L413" s="205"/>
      <c r="M413" s="206"/>
      <c r="N413" s="207"/>
      <c r="O413" s="207"/>
      <c r="P413" s="207"/>
      <c r="Q413" s="207"/>
      <c r="R413" s="207"/>
      <c r="S413" s="207"/>
      <c r="T413" s="208"/>
      <c r="AT413" s="209" t="s">
        <v>186</v>
      </c>
      <c r="AU413" s="209" t="s">
        <v>87</v>
      </c>
      <c r="AV413" s="13" t="s">
        <v>84</v>
      </c>
      <c r="AW413" s="13" t="s">
        <v>38</v>
      </c>
      <c r="AX413" s="13" t="s">
        <v>77</v>
      </c>
      <c r="AY413" s="209" t="s">
        <v>176</v>
      </c>
    </row>
    <row r="414" spans="2:51" s="14" customFormat="1" ht="11.25">
      <c r="B414" s="210"/>
      <c r="C414" s="211"/>
      <c r="D414" s="201" t="s">
        <v>186</v>
      </c>
      <c r="E414" s="212" t="s">
        <v>21</v>
      </c>
      <c r="F414" s="213" t="s">
        <v>1339</v>
      </c>
      <c r="G414" s="211"/>
      <c r="H414" s="214">
        <v>7.8959999999999999</v>
      </c>
      <c r="I414" s="215"/>
      <c r="J414" s="211"/>
      <c r="K414" s="211"/>
      <c r="L414" s="216"/>
      <c r="M414" s="217"/>
      <c r="N414" s="218"/>
      <c r="O414" s="218"/>
      <c r="P414" s="218"/>
      <c r="Q414" s="218"/>
      <c r="R414" s="218"/>
      <c r="S414" s="218"/>
      <c r="T414" s="219"/>
      <c r="AT414" s="220" t="s">
        <v>186</v>
      </c>
      <c r="AU414" s="220" t="s">
        <v>87</v>
      </c>
      <c r="AV414" s="14" t="s">
        <v>87</v>
      </c>
      <c r="AW414" s="14" t="s">
        <v>38</v>
      </c>
      <c r="AX414" s="14" t="s">
        <v>77</v>
      </c>
      <c r="AY414" s="220" t="s">
        <v>176</v>
      </c>
    </row>
    <row r="415" spans="2:51" s="16" customFormat="1" ht="11.25">
      <c r="B415" s="235"/>
      <c r="C415" s="236"/>
      <c r="D415" s="201" t="s">
        <v>186</v>
      </c>
      <c r="E415" s="237" t="s">
        <v>21</v>
      </c>
      <c r="F415" s="238" t="s">
        <v>428</v>
      </c>
      <c r="G415" s="236"/>
      <c r="H415" s="239">
        <v>26.507999999999999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AT415" s="245" t="s">
        <v>186</v>
      </c>
      <c r="AU415" s="245" t="s">
        <v>87</v>
      </c>
      <c r="AV415" s="16" t="s">
        <v>195</v>
      </c>
      <c r="AW415" s="16" t="s">
        <v>38</v>
      </c>
      <c r="AX415" s="16" t="s">
        <v>77</v>
      </c>
      <c r="AY415" s="245" t="s">
        <v>176</v>
      </c>
    </row>
    <row r="416" spans="2:51" s="15" customFormat="1" ht="11.25">
      <c r="B416" s="221"/>
      <c r="C416" s="222"/>
      <c r="D416" s="201" t="s">
        <v>186</v>
      </c>
      <c r="E416" s="223" t="s">
        <v>21</v>
      </c>
      <c r="F416" s="224" t="s">
        <v>188</v>
      </c>
      <c r="G416" s="222"/>
      <c r="H416" s="225">
        <v>68.263999999999996</v>
      </c>
      <c r="I416" s="226"/>
      <c r="J416" s="222"/>
      <c r="K416" s="222"/>
      <c r="L416" s="227"/>
      <c r="M416" s="228"/>
      <c r="N416" s="229"/>
      <c r="O416" s="229"/>
      <c r="P416" s="229"/>
      <c r="Q416" s="229"/>
      <c r="R416" s="229"/>
      <c r="S416" s="229"/>
      <c r="T416" s="230"/>
      <c r="AT416" s="231" t="s">
        <v>186</v>
      </c>
      <c r="AU416" s="231" t="s">
        <v>87</v>
      </c>
      <c r="AV416" s="15" t="s">
        <v>182</v>
      </c>
      <c r="AW416" s="15" t="s">
        <v>38</v>
      </c>
      <c r="AX416" s="15" t="s">
        <v>84</v>
      </c>
      <c r="AY416" s="231" t="s">
        <v>176</v>
      </c>
    </row>
    <row r="417" spans="1:65" s="2" customFormat="1" ht="16.5" customHeight="1">
      <c r="A417" s="36"/>
      <c r="B417" s="37"/>
      <c r="C417" s="181" t="s">
        <v>912</v>
      </c>
      <c r="D417" s="181" t="s">
        <v>178</v>
      </c>
      <c r="E417" s="182" t="s">
        <v>858</v>
      </c>
      <c r="F417" s="183" t="s">
        <v>859</v>
      </c>
      <c r="G417" s="184" t="s">
        <v>495</v>
      </c>
      <c r="H417" s="185">
        <v>90.126000000000005</v>
      </c>
      <c r="I417" s="186"/>
      <c r="J417" s="187">
        <f>ROUND(I417*H417,2)</f>
        <v>0</v>
      </c>
      <c r="K417" s="183" t="s">
        <v>181</v>
      </c>
      <c r="L417" s="41"/>
      <c r="M417" s="188" t="s">
        <v>21</v>
      </c>
      <c r="N417" s="189" t="s">
        <v>48</v>
      </c>
      <c r="O417" s="66"/>
      <c r="P417" s="190">
        <f>O417*H417</f>
        <v>0</v>
      </c>
      <c r="Q417" s="190">
        <v>6.0000000000000002E-5</v>
      </c>
      <c r="R417" s="190">
        <f>Q417*H417</f>
        <v>5.4075600000000005E-3</v>
      </c>
      <c r="S417" s="190">
        <v>0</v>
      </c>
      <c r="T417" s="191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92" t="s">
        <v>220</v>
      </c>
      <c r="AT417" s="192" t="s">
        <v>178</v>
      </c>
      <c r="AU417" s="192" t="s">
        <v>87</v>
      </c>
      <c r="AY417" s="19" t="s">
        <v>176</v>
      </c>
      <c r="BE417" s="193">
        <f>IF(N417="základní",J417,0)</f>
        <v>0</v>
      </c>
      <c r="BF417" s="193">
        <f>IF(N417="snížená",J417,0)</f>
        <v>0</v>
      </c>
      <c r="BG417" s="193">
        <f>IF(N417="zákl. přenesená",J417,0)</f>
        <v>0</v>
      </c>
      <c r="BH417" s="193">
        <f>IF(N417="sníž. přenesená",J417,0)</f>
        <v>0</v>
      </c>
      <c r="BI417" s="193">
        <f>IF(N417="nulová",J417,0)</f>
        <v>0</v>
      </c>
      <c r="BJ417" s="19" t="s">
        <v>84</v>
      </c>
      <c r="BK417" s="193">
        <f>ROUND(I417*H417,2)</f>
        <v>0</v>
      </c>
      <c r="BL417" s="19" t="s">
        <v>220</v>
      </c>
      <c r="BM417" s="192" t="s">
        <v>1340</v>
      </c>
    </row>
    <row r="418" spans="1:65" s="2" customFormat="1" ht="11.25">
      <c r="A418" s="36"/>
      <c r="B418" s="37"/>
      <c r="C418" s="38"/>
      <c r="D418" s="194" t="s">
        <v>184</v>
      </c>
      <c r="E418" s="38"/>
      <c r="F418" s="195" t="s">
        <v>861</v>
      </c>
      <c r="G418" s="38"/>
      <c r="H418" s="38"/>
      <c r="I418" s="196"/>
      <c r="J418" s="38"/>
      <c r="K418" s="38"/>
      <c r="L418" s="41"/>
      <c r="M418" s="197"/>
      <c r="N418" s="198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184</v>
      </c>
      <c r="AU418" s="19" t="s">
        <v>87</v>
      </c>
    </row>
    <row r="419" spans="1:65" s="13" customFormat="1" ht="11.25">
      <c r="B419" s="199"/>
      <c r="C419" s="200"/>
      <c r="D419" s="201" t="s">
        <v>186</v>
      </c>
      <c r="E419" s="202" t="s">
        <v>21</v>
      </c>
      <c r="F419" s="203" t="s">
        <v>843</v>
      </c>
      <c r="G419" s="200"/>
      <c r="H419" s="202" t="s">
        <v>21</v>
      </c>
      <c r="I419" s="204"/>
      <c r="J419" s="200"/>
      <c r="K419" s="200"/>
      <c r="L419" s="205"/>
      <c r="M419" s="206"/>
      <c r="N419" s="207"/>
      <c r="O419" s="207"/>
      <c r="P419" s="207"/>
      <c r="Q419" s="207"/>
      <c r="R419" s="207"/>
      <c r="S419" s="207"/>
      <c r="T419" s="208"/>
      <c r="AT419" s="209" t="s">
        <v>186</v>
      </c>
      <c r="AU419" s="209" t="s">
        <v>87</v>
      </c>
      <c r="AV419" s="13" t="s">
        <v>84</v>
      </c>
      <c r="AW419" s="13" t="s">
        <v>38</v>
      </c>
      <c r="AX419" s="13" t="s">
        <v>77</v>
      </c>
      <c r="AY419" s="209" t="s">
        <v>176</v>
      </c>
    </row>
    <row r="420" spans="1:65" s="13" customFormat="1" ht="11.25">
      <c r="B420" s="199"/>
      <c r="C420" s="200"/>
      <c r="D420" s="201" t="s">
        <v>186</v>
      </c>
      <c r="E420" s="202" t="s">
        <v>21</v>
      </c>
      <c r="F420" s="203" t="s">
        <v>849</v>
      </c>
      <c r="G420" s="200"/>
      <c r="H420" s="202" t="s">
        <v>21</v>
      </c>
      <c r="I420" s="204"/>
      <c r="J420" s="200"/>
      <c r="K420" s="200"/>
      <c r="L420" s="205"/>
      <c r="M420" s="206"/>
      <c r="N420" s="207"/>
      <c r="O420" s="207"/>
      <c r="P420" s="207"/>
      <c r="Q420" s="207"/>
      <c r="R420" s="207"/>
      <c r="S420" s="207"/>
      <c r="T420" s="208"/>
      <c r="AT420" s="209" t="s">
        <v>186</v>
      </c>
      <c r="AU420" s="209" t="s">
        <v>87</v>
      </c>
      <c r="AV420" s="13" t="s">
        <v>84</v>
      </c>
      <c r="AW420" s="13" t="s">
        <v>38</v>
      </c>
      <c r="AX420" s="13" t="s">
        <v>77</v>
      </c>
      <c r="AY420" s="209" t="s">
        <v>176</v>
      </c>
    </row>
    <row r="421" spans="1:65" s="14" customFormat="1" ht="11.25">
      <c r="B421" s="210"/>
      <c r="C421" s="211"/>
      <c r="D421" s="201" t="s">
        <v>186</v>
      </c>
      <c r="E421" s="212" t="s">
        <v>21</v>
      </c>
      <c r="F421" s="213" t="s">
        <v>1341</v>
      </c>
      <c r="G421" s="211"/>
      <c r="H421" s="214">
        <v>58.43</v>
      </c>
      <c r="I421" s="215"/>
      <c r="J421" s="211"/>
      <c r="K421" s="211"/>
      <c r="L421" s="216"/>
      <c r="M421" s="217"/>
      <c r="N421" s="218"/>
      <c r="O421" s="218"/>
      <c r="P421" s="218"/>
      <c r="Q421" s="218"/>
      <c r="R421" s="218"/>
      <c r="S421" s="218"/>
      <c r="T421" s="219"/>
      <c r="AT421" s="220" t="s">
        <v>186</v>
      </c>
      <c r="AU421" s="220" t="s">
        <v>87</v>
      </c>
      <c r="AV421" s="14" t="s">
        <v>87</v>
      </c>
      <c r="AW421" s="14" t="s">
        <v>38</v>
      </c>
      <c r="AX421" s="14" t="s">
        <v>77</v>
      </c>
      <c r="AY421" s="220" t="s">
        <v>176</v>
      </c>
    </row>
    <row r="422" spans="1:65" s="16" customFormat="1" ht="11.25">
      <c r="B422" s="235"/>
      <c r="C422" s="236"/>
      <c r="D422" s="201" t="s">
        <v>186</v>
      </c>
      <c r="E422" s="237" t="s">
        <v>21</v>
      </c>
      <c r="F422" s="238" t="s">
        <v>428</v>
      </c>
      <c r="G422" s="236"/>
      <c r="H422" s="239">
        <v>58.43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4"/>
      <c r="AT422" s="245" t="s">
        <v>186</v>
      </c>
      <c r="AU422" s="245" t="s">
        <v>87</v>
      </c>
      <c r="AV422" s="16" t="s">
        <v>195</v>
      </c>
      <c r="AW422" s="16" t="s">
        <v>38</v>
      </c>
      <c r="AX422" s="16" t="s">
        <v>77</v>
      </c>
      <c r="AY422" s="245" t="s">
        <v>176</v>
      </c>
    </row>
    <row r="423" spans="1:65" s="13" customFormat="1" ht="11.25">
      <c r="B423" s="199"/>
      <c r="C423" s="200"/>
      <c r="D423" s="201" t="s">
        <v>186</v>
      </c>
      <c r="E423" s="202" t="s">
        <v>21</v>
      </c>
      <c r="F423" s="203" t="s">
        <v>853</v>
      </c>
      <c r="G423" s="200"/>
      <c r="H423" s="202" t="s">
        <v>21</v>
      </c>
      <c r="I423" s="204"/>
      <c r="J423" s="200"/>
      <c r="K423" s="200"/>
      <c r="L423" s="205"/>
      <c r="M423" s="206"/>
      <c r="N423" s="207"/>
      <c r="O423" s="207"/>
      <c r="P423" s="207"/>
      <c r="Q423" s="207"/>
      <c r="R423" s="207"/>
      <c r="S423" s="207"/>
      <c r="T423" s="208"/>
      <c r="AT423" s="209" t="s">
        <v>186</v>
      </c>
      <c r="AU423" s="209" t="s">
        <v>87</v>
      </c>
      <c r="AV423" s="13" t="s">
        <v>84</v>
      </c>
      <c r="AW423" s="13" t="s">
        <v>38</v>
      </c>
      <c r="AX423" s="13" t="s">
        <v>77</v>
      </c>
      <c r="AY423" s="209" t="s">
        <v>176</v>
      </c>
    </row>
    <row r="424" spans="1:65" s="13" customFormat="1" ht="11.25">
      <c r="B424" s="199"/>
      <c r="C424" s="200"/>
      <c r="D424" s="201" t="s">
        <v>186</v>
      </c>
      <c r="E424" s="202" t="s">
        <v>21</v>
      </c>
      <c r="F424" s="203" t="s">
        <v>867</v>
      </c>
      <c r="G424" s="200"/>
      <c r="H424" s="202" t="s">
        <v>21</v>
      </c>
      <c r="I424" s="204"/>
      <c r="J424" s="200"/>
      <c r="K424" s="200"/>
      <c r="L424" s="205"/>
      <c r="M424" s="206"/>
      <c r="N424" s="207"/>
      <c r="O424" s="207"/>
      <c r="P424" s="207"/>
      <c r="Q424" s="207"/>
      <c r="R424" s="207"/>
      <c r="S424" s="207"/>
      <c r="T424" s="208"/>
      <c r="AT424" s="209" t="s">
        <v>186</v>
      </c>
      <c r="AU424" s="209" t="s">
        <v>87</v>
      </c>
      <c r="AV424" s="13" t="s">
        <v>84</v>
      </c>
      <c r="AW424" s="13" t="s">
        <v>38</v>
      </c>
      <c r="AX424" s="13" t="s">
        <v>77</v>
      </c>
      <c r="AY424" s="209" t="s">
        <v>176</v>
      </c>
    </row>
    <row r="425" spans="1:65" s="14" customFormat="1" ht="11.25">
      <c r="B425" s="210"/>
      <c r="C425" s="211"/>
      <c r="D425" s="201" t="s">
        <v>186</v>
      </c>
      <c r="E425" s="212" t="s">
        <v>21</v>
      </c>
      <c r="F425" s="213" t="s">
        <v>1342</v>
      </c>
      <c r="G425" s="211"/>
      <c r="H425" s="214">
        <v>6.5419999999999998</v>
      </c>
      <c r="I425" s="215"/>
      <c r="J425" s="211"/>
      <c r="K425" s="211"/>
      <c r="L425" s="216"/>
      <c r="M425" s="217"/>
      <c r="N425" s="218"/>
      <c r="O425" s="218"/>
      <c r="P425" s="218"/>
      <c r="Q425" s="218"/>
      <c r="R425" s="218"/>
      <c r="S425" s="218"/>
      <c r="T425" s="219"/>
      <c r="AT425" s="220" t="s">
        <v>186</v>
      </c>
      <c r="AU425" s="220" t="s">
        <v>87</v>
      </c>
      <c r="AV425" s="14" t="s">
        <v>87</v>
      </c>
      <c r="AW425" s="14" t="s">
        <v>38</v>
      </c>
      <c r="AX425" s="14" t="s">
        <v>77</v>
      </c>
      <c r="AY425" s="220" t="s">
        <v>176</v>
      </c>
    </row>
    <row r="426" spans="1:65" s="14" customFormat="1" ht="11.25">
      <c r="B426" s="210"/>
      <c r="C426" s="211"/>
      <c r="D426" s="201" t="s">
        <v>186</v>
      </c>
      <c r="E426" s="212" t="s">
        <v>21</v>
      </c>
      <c r="F426" s="213" t="s">
        <v>1343</v>
      </c>
      <c r="G426" s="211"/>
      <c r="H426" s="214">
        <v>7.8959999999999999</v>
      </c>
      <c r="I426" s="215"/>
      <c r="J426" s="211"/>
      <c r="K426" s="211"/>
      <c r="L426" s="216"/>
      <c r="M426" s="217"/>
      <c r="N426" s="218"/>
      <c r="O426" s="218"/>
      <c r="P426" s="218"/>
      <c r="Q426" s="218"/>
      <c r="R426" s="218"/>
      <c r="S426" s="218"/>
      <c r="T426" s="219"/>
      <c r="AT426" s="220" t="s">
        <v>186</v>
      </c>
      <c r="AU426" s="220" t="s">
        <v>87</v>
      </c>
      <c r="AV426" s="14" t="s">
        <v>87</v>
      </c>
      <c r="AW426" s="14" t="s">
        <v>38</v>
      </c>
      <c r="AX426" s="14" t="s">
        <v>77</v>
      </c>
      <c r="AY426" s="220" t="s">
        <v>176</v>
      </c>
    </row>
    <row r="427" spans="1:65" s="13" customFormat="1" ht="11.25">
      <c r="B427" s="199"/>
      <c r="C427" s="200"/>
      <c r="D427" s="201" t="s">
        <v>186</v>
      </c>
      <c r="E427" s="202" t="s">
        <v>21</v>
      </c>
      <c r="F427" s="203" t="s">
        <v>856</v>
      </c>
      <c r="G427" s="200"/>
      <c r="H427" s="202" t="s">
        <v>21</v>
      </c>
      <c r="I427" s="204"/>
      <c r="J427" s="200"/>
      <c r="K427" s="200"/>
      <c r="L427" s="205"/>
      <c r="M427" s="206"/>
      <c r="N427" s="207"/>
      <c r="O427" s="207"/>
      <c r="P427" s="207"/>
      <c r="Q427" s="207"/>
      <c r="R427" s="207"/>
      <c r="S427" s="207"/>
      <c r="T427" s="208"/>
      <c r="AT427" s="209" t="s">
        <v>186</v>
      </c>
      <c r="AU427" s="209" t="s">
        <v>87</v>
      </c>
      <c r="AV427" s="13" t="s">
        <v>84</v>
      </c>
      <c r="AW427" s="13" t="s">
        <v>38</v>
      </c>
      <c r="AX427" s="13" t="s">
        <v>77</v>
      </c>
      <c r="AY427" s="209" t="s">
        <v>176</v>
      </c>
    </row>
    <row r="428" spans="1:65" s="14" customFormat="1" ht="11.25">
      <c r="B428" s="210"/>
      <c r="C428" s="211"/>
      <c r="D428" s="201" t="s">
        <v>186</v>
      </c>
      <c r="E428" s="212" t="s">
        <v>21</v>
      </c>
      <c r="F428" s="213" t="s">
        <v>1344</v>
      </c>
      <c r="G428" s="211"/>
      <c r="H428" s="214">
        <v>10.715999999999999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186</v>
      </c>
      <c r="AU428" s="220" t="s">
        <v>87</v>
      </c>
      <c r="AV428" s="14" t="s">
        <v>87</v>
      </c>
      <c r="AW428" s="14" t="s">
        <v>38</v>
      </c>
      <c r="AX428" s="14" t="s">
        <v>77</v>
      </c>
      <c r="AY428" s="220" t="s">
        <v>176</v>
      </c>
    </row>
    <row r="429" spans="1:65" s="14" customFormat="1" ht="11.25">
      <c r="B429" s="210"/>
      <c r="C429" s="211"/>
      <c r="D429" s="201" t="s">
        <v>186</v>
      </c>
      <c r="E429" s="212" t="s">
        <v>21</v>
      </c>
      <c r="F429" s="213" t="s">
        <v>1342</v>
      </c>
      <c r="G429" s="211"/>
      <c r="H429" s="214">
        <v>6.5419999999999998</v>
      </c>
      <c r="I429" s="215"/>
      <c r="J429" s="211"/>
      <c r="K429" s="211"/>
      <c r="L429" s="216"/>
      <c r="M429" s="217"/>
      <c r="N429" s="218"/>
      <c r="O429" s="218"/>
      <c r="P429" s="218"/>
      <c r="Q429" s="218"/>
      <c r="R429" s="218"/>
      <c r="S429" s="218"/>
      <c r="T429" s="219"/>
      <c r="AT429" s="220" t="s">
        <v>186</v>
      </c>
      <c r="AU429" s="220" t="s">
        <v>87</v>
      </c>
      <c r="AV429" s="14" t="s">
        <v>87</v>
      </c>
      <c r="AW429" s="14" t="s">
        <v>38</v>
      </c>
      <c r="AX429" s="14" t="s">
        <v>77</v>
      </c>
      <c r="AY429" s="220" t="s">
        <v>176</v>
      </c>
    </row>
    <row r="430" spans="1:65" s="16" customFormat="1" ht="11.25">
      <c r="B430" s="235"/>
      <c r="C430" s="236"/>
      <c r="D430" s="201" t="s">
        <v>186</v>
      </c>
      <c r="E430" s="237" t="s">
        <v>21</v>
      </c>
      <c r="F430" s="238" t="s">
        <v>428</v>
      </c>
      <c r="G430" s="236"/>
      <c r="H430" s="239">
        <v>31.696000000000002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AT430" s="245" t="s">
        <v>186</v>
      </c>
      <c r="AU430" s="245" t="s">
        <v>87</v>
      </c>
      <c r="AV430" s="16" t="s">
        <v>195</v>
      </c>
      <c r="AW430" s="16" t="s">
        <v>38</v>
      </c>
      <c r="AX430" s="16" t="s">
        <v>77</v>
      </c>
      <c r="AY430" s="245" t="s">
        <v>176</v>
      </c>
    </row>
    <row r="431" spans="1:65" s="15" customFormat="1" ht="11.25">
      <c r="B431" s="221"/>
      <c r="C431" s="222"/>
      <c r="D431" s="201" t="s">
        <v>186</v>
      </c>
      <c r="E431" s="223" t="s">
        <v>21</v>
      </c>
      <c r="F431" s="224" t="s">
        <v>188</v>
      </c>
      <c r="G431" s="222"/>
      <c r="H431" s="225">
        <v>90.126000000000005</v>
      </c>
      <c r="I431" s="226"/>
      <c r="J431" s="222"/>
      <c r="K431" s="222"/>
      <c r="L431" s="227"/>
      <c r="M431" s="228"/>
      <c r="N431" s="229"/>
      <c r="O431" s="229"/>
      <c r="P431" s="229"/>
      <c r="Q431" s="229"/>
      <c r="R431" s="229"/>
      <c r="S431" s="229"/>
      <c r="T431" s="230"/>
      <c r="AT431" s="231" t="s">
        <v>186</v>
      </c>
      <c r="AU431" s="231" t="s">
        <v>87</v>
      </c>
      <c r="AV431" s="15" t="s">
        <v>182</v>
      </c>
      <c r="AW431" s="15" t="s">
        <v>38</v>
      </c>
      <c r="AX431" s="15" t="s">
        <v>84</v>
      </c>
      <c r="AY431" s="231" t="s">
        <v>176</v>
      </c>
    </row>
    <row r="432" spans="1:65" s="2" customFormat="1" ht="16.5" customHeight="1">
      <c r="A432" s="36"/>
      <c r="B432" s="37"/>
      <c r="C432" s="181" t="s">
        <v>924</v>
      </c>
      <c r="D432" s="181" t="s">
        <v>178</v>
      </c>
      <c r="E432" s="182" t="s">
        <v>871</v>
      </c>
      <c r="F432" s="183" t="s">
        <v>872</v>
      </c>
      <c r="G432" s="184" t="s">
        <v>495</v>
      </c>
      <c r="H432" s="185">
        <v>267.50799999999998</v>
      </c>
      <c r="I432" s="186"/>
      <c r="J432" s="187">
        <f>ROUND(I432*H432,2)</f>
        <v>0</v>
      </c>
      <c r="K432" s="183" t="s">
        <v>181</v>
      </c>
      <c r="L432" s="41"/>
      <c r="M432" s="188" t="s">
        <v>21</v>
      </c>
      <c r="N432" s="189" t="s">
        <v>48</v>
      </c>
      <c r="O432" s="66"/>
      <c r="P432" s="190">
        <f>O432*H432</f>
        <v>0</v>
      </c>
      <c r="Q432" s="190">
        <v>6.0000000000000002E-5</v>
      </c>
      <c r="R432" s="190">
        <f>Q432*H432</f>
        <v>1.6050479999999999E-2</v>
      </c>
      <c r="S432" s="190">
        <v>0</v>
      </c>
      <c r="T432" s="191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92" t="s">
        <v>220</v>
      </c>
      <c r="AT432" s="192" t="s">
        <v>178</v>
      </c>
      <c r="AU432" s="192" t="s">
        <v>87</v>
      </c>
      <c r="AY432" s="19" t="s">
        <v>176</v>
      </c>
      <c r="BE432" s="193">
        <f>IF(N432="základní",J432,0)</f>
        <v>0</v>
      </c>
      <c r="BF432" s="193">
        <f>IF(N432="snížená",J432,0)</f>
        <v>0</v>
      </c>
      <c r="BG432" s="193">
        <f>IF(N432="zákl. přenesená",J432,0)</f>
        <v>0</v>
      </c>
      <c r="BH432" s="193">
        <f>IF(N432="sníž. přenesená",J432,0)</f>
        <v>0</v>
      </c>
      <c r="BI432" s="193">
        <f>IF(N432="nulová",J432,0)</f>
        <v>0</v>
      </c>
      <c r="BJ432" s="19" t="s">
        <v>84</v>
      </c>
      <c r="BK432" s="193">
        <f>ROUND(I432*H432,2)</f>
        <v>0</v>
      </c>
      <c r="BL432" s="19" t="s">
        <v>220</v>
      </c>
      <c r="BM432" s="192" t="s">
        <v>1345</v>
      </c>
    </row>
    <row r="433" spans="1:51" s="2" customFormat="1" ht="11.25">
      <c r="A433" s="36"/>
      <c r="B433" s="37"/>
      <c r="C433" s="38"/>
      <c r="D433" s="194" t="s">
        <v>184</v>
      </c>
      <c r="E433" s="38"/>
      <c r="F433" s="195" t="s">
        <v>874</v>
      </c>
      <c r="G433" s="38"/>
      <c r="H433" s="38"/>
      <c r="I433" s="196"/>
      <c r="J433" s="38"/>
      <c r="K433" s="38"/>
      <c r="L433" s="41"/>
      <c r="M433" s="197"/>
      <c r="N433" s="198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184</v>
      </c>
      <c r="AU433" s="19" t="s">
        <v>87</v>
      </c>
    </row>
    <row r="434" spans="1:51" s="13" customFormat="1" ht="11.25">
      <c r="B434" s="199"/>
      <c r="C434" s="200"/>
      <c r="D434" s="201" t="s">
        <v>186</v>
      </c>
      <c r="E434" s="202" t="s">
        <v>21</v>
      </c>
      <c r="F434" s="203" t="s">
        <v>843</v>
      </c>
      <c r="G434" s="200"/>
      <c r="H434" s="202" t="s">
        <v>21</v>
      </c>
      <c r="I434" s="204"/>
      <c r="J434" s="200"/>
      <c r="K434" s="200"/>
      <c r="L434" s="205"/>
      <c r="M434" s="206"/>
      <c r="N434" s="207"/>
      <c r="O434" s="207"/>
      <c r="P434" s="207"/>
      <c r="Q434" s="207"/>
      <c r="R434" s="207"/>
      <c r="S434" s="207"/>
      <c r="T434" s="208"/>
      <c r="AT434" s="209" t="s">
        <v>186</v>
      </c>
      <c r="AU434" s="209" t="s">
        <v>87</v>
      </c>
      <c r="AV434" s="13" t="s">
        <v>84</v>
      </c>
      <c r="AW434" s="13" t="s">
        <v>38</v>
      </c>
      <c r="AX434" s="13" t="s">
        <v>77</v>
      </c>
      <c r="AY434" s="209" t="s">
        <v>176</v>
      </c>
    </row>
    <row r="435" spans="1:51" s="13" customFormat="1" ht="11.25">
      <c r="B435" s="199"/>
      <c r="C435" s="200"/>
      <c r="D435" s="201" t="s">
        <v>186</v>
      </c>
      <c r="E435" s="202" t="s">
        <v>21</v>
      </c>
      <c r="F435" s="203" t="s">
        <v>846</v>
      </c>
      <c r="G435" s="200"/>
      <c r="H435" s="202" t="s">
        <v>21</v>
      </c>
      <c r="I435" s="204"/>
      <c r="J435" s="200"/>
      <c r="K435" s="200"/>
      <c r="L435" s="205"/>
      <c r="M435" s="206"/>
      <c r="N435" s="207"/>
      <c r="O435" s="207"/>
      <c r="P435" s="207"/>
      <c r="Q435" s="207"/>
      <c r="R435" s="207"/>
      <c r="S435" s="207"/>
      <c r="T435" s="208"/>
      <c r="AT435" s="209" t="s">
        <v>186</v>
      </c>
      <c r="AU435" s="209" t="s">
        <v>87</v>
      </c>
      <c r="AV435" s="13" t="s">
        <v>84</v>
      </c>
      <c r="AW435" s="13" t="s">
        <v>38</v>
      </c>
      <c r="AX435" s="13" t="s">
        <v>77</v>
      </c>
      <c r="AY435" s="209" t="s">
        <v>176</v>
      </c>
    </row>
    <row r="436" spans="1:51" s="14" customFormat="1" ht="11.25">
      <c r="B436" s="210"/>
      <c r="C436" s="211"/>
      <c r="D436" s="201" t="s">
        <v>186</v>
      </c>
      <c r="E436" s="212" t="s">
        <v>21</v>
      </c>
      <c r="F436" s="213" t="s">
        <v>1346</v>
      </c>
      <c r="G436" s="211"/>
      <c r="H436" s="214">
        <v>58.317999999999998</v>
      </c>
      <c r="I436" s="215"/>
      <c r="J436" s="211"/>
      <c r="K436" s="211"/>
      <c r="L436" s="216"/>
      <c r="M436" s="217"/>
      <c r="N436" s="218"/>
      <c r="O436" s="218"/>
      <c r="P436" s="218"/>
      <c r="Q436" s="218"/>
      <c r="R436" s="218"/>
      <c r="S436" s="218"/>
      <c r="T436" s="219"/>
      <c r="AT436" s="220" t="s">
        <v>186</v>
      </c>
      <c r="AU436" s="220" t="s">
        <v>87</v>
      </c>
      <c r="AV436" s="14" t="s">
        <v>87</v>
      </c>
      <c r="AW436" s="14" t="s">
        <v>38</v>
      </c>
      <c r="AX436" s="14" t="s">
        <v>77</v>
      </c>
      <c r="AY436" s="220" t="s">
        <v>176</v>
      </c>
    </row>
    <row r="437" spans="1:51" s="13" customFormat="1" ht="11.25">
      <c r="B437" s="199"/>
      <c r="C437" s="200"/>
      <c r="D437" s="201" t="s">
        <v>186</v>
      </c>
      <c r="E437" s="202" t="s">
        <v>21</v>
      </c>
      <c r="F437" s="203" t="s">
        <v>875</v>
      </c>
      <c r="G437" s="200"/>
      <c r="H437" s="202" t="s">
        <v>21</v>
      </c>
      <c r="I437" s="204"/>
      <c r="J437" s="200"/>
      <c r="K437" s="200"/>
      <c r="L437" s="205"/>
      <c r="M437" s="206"/>
      <c r="N437" s="207"/>
      <c r="O437" s="207"/>
      <c r="P437" s="207"/>
      <c r="Q437" s="207"/>
      <c r="R437" s="207"/>
      <c r="S437" s="207"/>
      <c r="T437" s="208"/>
      <c r="AT437" s="209" t="s">
        <v>186</v>
      </c>
      <c r="AU437" s="209" t="s">
        <v>87</v>
      </c>
      <c r="AV437" s="13" t="s">
        <v>84</v>
      </c>
      <c r="AW437" s="13" t="s">
        <v>38</v>
      </c>
      <c r="AX437" s="13" t="s">
        <v>77</v>
      </c>
      <c r="AY437" s="209" t="s">
        <v>176</v>
      </c>
    </row>
    <row r="438" spans="1:51" s="13" customFormat="1" ht="11.25">
      <c r="B438" s="199"/>
      <c r="C438" s="200"/>
      <c r="D438" s="201" t="s">
        <v>186</v>
      </c>
      <c r="E438" s="202" t="s">
        <v>21</v>
      </c>
      <c r="F438" s="203" t="s">
        <v>876</v>
      </c>
      <c r="G438" s="200"/>
      <c r="H438" s="202" t="s">
        <v>21</v>
      </c>
      <c r="I438" s="204"/>
      <c r="J438" s="200"/>
      <c r="K438" s="200"/>
      <c r="L438" s="205"/>
      <c r="M438" s="206"/>
      <c r="N438" s="207"/>
      <c r="O438" s="207"/>
      <c r="P438" s="207"/>
      <c r="Q438" s="207"/>
      <c r="R438" s="207"/>
      <c r="S438" s="207"/>
      <c r="T438" s="208"/>
      <c r="AT438" s="209" t="s">
        <v>186</v>
      </c>
      <c r="AU438" s="209" t="s">
        <v>87</v>
      </c>
      <c r="AV438" s="13" t="s">
        <v>84</v>
      </c>
      <c r="AW438" s="13" t="s">
        <v>38</v>
      </c>
      <c r="AX438" s="13" t="s">
        <v>77</v>
      </c>
      <c r="AY438" s="209" t="s">
        <v>176</v>
      </c>
    </row>
    <row r="439" spans="1:51" s="14" customFormat="1" ht="11.25">
      <c r="B439" s="210"/>
      <c r="C439" s="211"/>
      <c r="D439" s="201" t="s">
        <v>186</v>
      </c>
      <c r="E439" s="212" t="s">
        <v>21</v>
      </c>
      <c r="F439" s="213" t="s">
        <v>1347</v>
      </c>
      <c r="G439" s="211"/>
      <c r="H439" s="214">
        <v>64</v>
      </c>
      <c r="I439" s="215"/>
      <c r="J439" s="211"/>
      <c r="K439" s="211"/>
      <c r="L439" s="216"/>
      <c r="M439" s="217"/>
      <c r="N439" s="218"/>
      <c r="O439" s="218"/>
      <c r="P439" s="218"/>
      <c r="Q439" s="218"/>
      <c r="R439" s="218"/>
      <c r="S439" s="218"/>
      <c r="T439" s="219"/>
      <c r="AT439" s="220" t="s">
        <v>186</v>
      </c>
      <c r="AU439" s="220" t="s">
        <v>87</v>
      </c>
      <c r="AV439" s="14" t="s">
        <v>87</v>
      </c>
      <c r="AW439" s="14" t="s">
        <v>38</v>
      </c>
      <c r="AX439" s="14" t="s">
        <v>77</v>
      </c>
      <c r="AY439" s="220" t="s">
        <v>176</v>
      </c>
    </row>
    <row r="440" spans="1:51" s="13" customFormat="1" ht="11.25">
      <c r="B440" s="199"/>
      <c r="C440" s="200"/>
      <c r="D440" s="201" t="s">
        <v>186</v>
      </c>
      <c r="E440" s="202" t="s">
        <v>21</v>
      </c>
      <c r="F440" s="203" t="s">
        <v>878</v>
      </c>
      <c r="G440" s="200"/>
      <c r="H440" s="202" t="s">
        <v>21</v>
      </c>
      <c r="I440" s="204"/>
      <c r="J440" s="200"/>
      <c r="K440" s="200"/>
      <c r="L440" s="205"/>
      <c r="M440" s="206"/>
      <c r="N440" s="207"/>
      <c r="O440" s="207"/>
      <c r="P440" s="207"/>
      <c r="Q440" s="207"/>
      <c r="R440" s="207"/>
      <c r="S440" s="207"/>
      <c r="T440" s="208"/>
      <c r="AT440" s="209" t="s">
        <v>186</v>
      </c>
      <c r="AU440" s="209" t="s">
        <v>87</v>
      </c>
      <c r="AV440" s="13" t="s">
        <v>84</v>
      </c>
      <c r="AW440" s="13" t="s">
        <v>38</v>
      </c>
      <c r="AX440" s="13" t="s">
        <v>77</v>
      </c>
      <c r="AY440" s="209" t="s">
        <v>176</v>
      </c>
    </row>
    <row r="441" spans="1:51" s="14" customFormat="1" ht="11.25">
      <c r="B441" s="210"/>
      <c r="C441" s="211"/>
      <c r="D441" s="201" t="s">
        <v>186</v>
      </c>
      <c r="E441" s="212" t="s">
        <v>21</v>
      </c>
      <c r="F441" s="213" t="s">
        <v>1348</v>
      </c>
      <c r="G441" s="211"/>
      <c r="H441" s="214">
        <v>57.6</v>
      </c>
      <c r="I441" s="215"/>
      <c r="J441" s="211"/>
      <c r="K441" s="211"/>
      <c r="L441" s="216"/>
      <c r="M441" s="217"/>
      <c r="N441" s="218"/>
      <c r="O441" s="218"/>
      <c r="P441" s="218"/>
      <c r="Q441" s="218"/>
      <c r="R441" s="218"/>
      <c r="S441" s="218"/>
      <c r="T441" s="219"/>
      <c r="AT441" s="220" t="s">
        <v>186</v>
      </c>
      <c r="AU441" s="220" t="s">
        <v>87</v>
      </c>
      <c r="AV441" s="14" t="s">
        <v>87</v>
      </c>
      <c r="AW441" s="14" t="s">
        <v>38</v>
      </c>
      <c r="AX441" s="14" t="s">
        <v>77</v>
      </c>
      <c r="AY441" s="220" t="s">
        <v>176</v>
      </c>
    </row>
    <row r="442" spans="1:51" s="16" customFormat="1" ht="11.25">
      <c r="B442" s="235"/>
      <c r="C442" s="236"/>
      <c r="D442" s="201" t="s">
        <v>186</v>
      </c>
      <c r="E442" s="237" t="s">
        <v>21</v>
      </c>
      <c r="F442" s="238" t="s">
        <v>428</v>
      </c>
      <c r="G442" s="236"/>
      <c r="H442" s="239">
        <v>179.91800000000001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AT442" s="245" t="s">
        <v>186</v>
      </c>
      <c r="AU442" s="245" t="s">
        <v>87</v>
      </c>
      <c r="AV442" s="16" t="s">
        <v>195</v>
      </c>
      <c r="AW442" s="16" t="s">
        <v>38</v>
      </c>
      <c r="AX442" s="16" t="s">
        <v>77</v>
      </c>
      <c r="AY442" s="245" t="s">
        <v>176</v>
      </c>
    </row>
    <row r="443" spans="1:51" s="13" customFormat="1" ht="11.25">
      <c r="B443" s="199"/>
      <c r="C443" s="200"/>
      <c r="D443" s="201" t="s">
        <v>186</v>
      </c>
      <c r="E443" s="202" t="s">
        <v>21</v>
      </c>
      <c r="F443" s="203" t="s">
        <v>850</v>
      </c>
      <c r="G443" s="200"/>
      <c r="H443" s="202" t="s">
        <v>21</v>
      </c>
      <c r="I443" s="204"/>
      <c r="J443" s="200"/>
      <c r="K443" s="200"/>
      <c r="L443" s="205"/>
      <c r="M443" s="206"/>
      <c r="N443" s="207"/>
      <c r="O443" s="207"/>
      <c r="P443" s="207"/>
      <c r="Q443" s="207"/>
      <c r="R443" s="207"/>
      <c r="S443" s="207"/>
      <c r="T443" s="208"/>
      <c r="AT443" s="209" t="s">
        <v>186</v>
      </c>
      <c r="AU443" s="209" t="s">
        <v>87</v>
      </c>
      <c r="AV443" s="13" t="s">
        <v>84</v>
      </c>
      <c r="AW443" s="13" t="s">
        <v>38</v>
      </c>
      <c r="AX443" s="13" t="s">
        <v>77</v>
      </c>
      <c r="AY443" s="209" t="s">
        <v>176</v>
      </c>
    </row>
    <row r="444" spans="1:51" s="13" customFormat="1" ht="11.25">
      <c r="B444" s="199"/>
      <c r="C444" s="200"/>
      <c r="D444" s="201" t="s">
        <v>186</v>
      </c>
      <c r="E444" s="202" t="s">
        <v>21</v>
      </c>
      <c r="F444" s="203" t="s">
        <v>865</v>
      </c>
      <c r="G444" s="200"/>
      <c r="H444" s="202" t="s">
        <v>21</v>
      </c>
      <c r="I444" s="204"/>
      <c r="J444" s="200"/>
      <c r="K444" s="200"/>
      <c r="L444" s="205"/>
      <c r="M444" s="206"/>
      <c r="N444" s="207"/>
      <c r="O444" s="207"/>
      <c r="P444" s="207"/>
      <c r="Q444" s="207"/>
      <c r="R444" s="207"/>
      <c r="S444" s="207"/>
      <c r="T444" s="208"/>
      <c r="AT444" s="209" t="s">
        <v>186</v>
      </c>
      <c r="AU444" s="209" t="s">
        <v>87</v>
      </c>
      <c r="AV444" s="13" t="s">
        <v>84</v>
      </c>
      <c r="AW444" s="13" t="s">
        <v>38</v>
      </c>
      <c r="AX444" s="13" t="s">
        <v>77</v>
      </c>
      <c r="AY444" s="209" t="s">
        <v>176</v>
      </c>
    </row>
    <row r="445" spans="1:51" s="14" customFormat="1" ht="11.25">
      <c r="B445" s="210"/>
      <c r="C445" s="211"/>
      <c r="D445" s="201" t="s">
        <v>186</v>
      </c>
      <c r="E445" s="212" t="s">
        <v>21</v>
      </c>
      <c r="F445" s="213" t="s">
        <v>1349</v>
      </c>
      <c r="G445" s="211"/>
      <c r="H445" s="214">
        <v>76.873999999999995</v>
      </c>
      <c r="I445" s="215"/>
      <c r="J445" s="211"/>
      <c r="K445" s="211"/>
      <c r="L445" s="216"/>
      <c r="M445" s="217"/>
      <c r="N445" s="218"/>
      <c r="O445" s="218"/>
      <c r="P445" s="218"/>
      <c r="Q445" s="218"/>
      <c r="R445" s="218"/>
      <c r="S445" s="218"/>
      <c r="T445" s="219"/>
      <c r="AT445" s="220" t="s">
        <v>186</v>
      </c>
      <c r="AU445" s="220" t="s">
        <v>87</v>
      </c>
      <c r="AV445" s="14" t="s">
        <v>87</v>
      </c>
      <c r="AW445" s="14" t="s">
        <v>38</v>
      </c>
      <c r="AX445" s="14" t="s">
        <v>77</v>
      </c>
      <c r="AY445" s="220" t="s">
        <v>176</v>
      </c>
    </row>
    <row r="446" spans="1:51" s="16" customFormat="1" ht="11.25">
      <c r="B446" s="235"/>
      <c r="C446" s="236"/>
      <c r="D446" s="201" t="s">
        <v>186</v>
      </c>
      <c r="E446" s="237" t="s">
        <v>21</v>
      </c>
      <c r="F446" s="238" t="s">
        <v>428</v>
      </c>
      <c r="G446" s="236"/>
      <c r="H446" s="239">
        <v>76.873999999999995</v>
      </c>
      <c r="I446" s="240"/>
      <c r="J446" s="236"/>
      <c r="K446" s="236"/>
      <c r="L446" s="241"/>
      <c r="M446" s="242"/>
      <c r="N446" s="243"/>
      <c r="O446" s="243"/>
      <c r="P446" s="243"/>
      <c r="Q446" s="243"/>
      <c r="R446" s="243"/>
      <c r="S446" s="243"/>
      <c r="T446" s="244"/>
      <c r="AT446" s="245" t="s">
        <v>186</v>
      </c>
      <c r="AU446" s="245" t="s">
        <v>87</v>
      </c>
      <c r="AV446" s="16" t="s">
        <v>195</v>
      </c>
      <c r="AW446" s="16" t="s">
        <v>38</v>
      </c>
      <c r="AX446" s="16" t="s">
        <v>77</v>
      </c>
      <c r="AY446" s="245" t="s">
        <v>176</v>
      </c>
    </row>
    <row r="447" spans="1:51" s="13" customFormat="1" ht="11.25">
      <c r="B447" s="199"/>
      <c r="C447" s="200"/>
      <c r="D447" s="201" t="s">
        <v>186</v>
      </c>
      <c r="E447" s="202" t="s">
        <v>21</v>
      </c>
      <c r="F447" s="203" t="s">
        <v>853</v>
      </c>
      <c r="G447" s="200"/>
      <c r="H447" s="202" t="s">
        <v>21</v>
      </c>
      <c r="I447" s="204"/>
      <c r="J447" s="200"/>
      <c r="K447" s="200"/>
      <c r="L447" s="205"/>
      <c r="M447" s="206"/>
      <c r="N447" s="207"/>
      <c r="O447" s="207"/>
      <c r="P447" s="207"/>
      <c r="Q447" s="207"/>
      <c r="R447" s="207"/>
      <c r="S447" s="207"/>
      <c r="T447" s="208"/>
      <c r="AT447" s="209" t="s">
        <v>186</v>
      </c>
      <c r="AU447" s="209" t="s">
        <v>87</v>
      </c>
      <c r="AV447" s="13" t="s">
        <v>84</v>
      </c>
      <c r="AW447" s="13" t="s">
        <v>38</v>
      </c>
      <c r="AX447" s="13" t="s">
        <v>77</v>
      </c>
      <c r="AY447" s="209" t="s">
        <v>176</v>
      </c>
    </row>
    <row r="448" spans="1:51" s="13" customFormat="1" ht="11.25">
      <c r="B448" s="199"/>
      <c r="C448" s="200"/>
      <c r="D448" s="201" t="s">
        <v>186</v>
      </c>
      <c r="E448" s="202" t="s">
        <v>21</v>
      </c>
      <c r="F448" s="203" t="s">
        <v>867</v>
      </c>
      <c r="G448" s="200"/>
      <c r="H448" s="202" t="s">
        <v>21</v>
      </c>
      <c r="I448" s="204"/>
      <c r="J448" s="200"/>
      <c r="K448" s="200"/>
      <c r="L448" s="205"/>
      <c r="M448" s="206"/>
      <c r="N448" s="207"/>
      <c r="O448" s="207"/>
      <c r="P448" s="207"/>
      <c r="Q448" s="207"/>
      <c r="R448" s="207"/>
      <c r="S448" s="207"/>
      <c r="T448" s="208"/>
      <c r="AT448" s="209" t="s">
        <v>186</v>
      </c>
      <c r="AU448" s="209" t="s">
        <v>87</v>
      </c>
      <c r="AV448" s="13" t="s">
        <v>84</v>
      </c>
      <c r="AW448" s="13" t="s">
        <v>38</v>
      </c>
      <c r="AX448" s="13" t="s">
        <v>77</v>
      </c>
      <c r="AY448" s="209" t="s">
        <v>176</v>
      </c>
    </row>
    <row r="449" spans="1:65" s="14" customFormat="1" ht="11.25">
      <c r="B449" s="210"/>
      <c r="C449" s="211"/>
      <c r="D449" s="201" t="s">
        <v>186</v>
      </c>
      <c r="E449" s="212" t="s">
        <v>21</v>
      </c>
      <c r="F449" s="213" t="s">
        <v>1350</v>
      </c>
      <c r="G449" s="211"/>
      <c r="H449" s="214">
        <v>10.715999999999999</v>
      </c>
      <c r="I449" s="215"/>
      <c r="J449" s="211"/>
      <c r="K449" s="211"/>
      <c r="L449" s="216"/>
      <c r="M449" s="217"/>
      <c r="N449" s="218"/>
      <c r="O449" s="218"/>
      <c r="P449" s="218"/>
      <c r="Q449" s="218"/>
      <c r="R449" s="218"/>
      <c r="S449" s="218"/>
      <c r="T449" s="219"/>
      <c r="AT449" s="220" t="s">
        <v>186</v>
      </c>
      <c r="AU449" s="220" t="s">
        <v>87</v>
      </c>
      <c r="AV449" s="14" t="s">
        <v>87</v>
      </c>
      <c r="AW449" s="14" t="s">
        <v>38</v>
      </c>
      <c r="AX449" s="14" t="s">
        <v>77</v>
      </c>
      <c r="AY449" s="220" t="s">
        <v>176</v>
      </c>
    </row>
    <row r="450" spans="1:65" s="16" customFormat="1" ht="11.25">
      <c r="B450" s="235"/>
      <c r="C450" s="236"/>
      <c r="D450" s="201" t="s">
        <v>186</v>
      </c>
      <c r="E450" s="237" t="s">
        <v>21</v>
      </c>
      <c r="F450" s="238" t="s">
        <v>428</v>
      </c>
      <c r="G450" s="236"/>
      <c r="H450" s="239">
        <v>10.715999999999999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AT450" s="245" t="s">
        <v>186</v>
      </c>
      <c r="AU450" s="245" t="s">
        <v>87</v>
      </c>
      <c r="AV450" s="16" t="s">
        <v>195</v>
      </c>
      <c r="AW450" s="16" t="s">
        <v>38</v>
      </c>
      <c r="AX450" s="16" t="s">
        <v>77</v>
      </c>
      <c r="AY450" s="245" t="s">
        <v>176</v>
      </c>
    </row>
    <row r="451" spans="1:65" s="15" customFormat="1" ht="11.25">
      <c r="B451" s="221"/>
      <c r="C451" s="222"/>
      <c r="D451" s="201" t="s">
        <v>186</v>
      </c>
      <c r="E451" s="223" t="s">
        <v>21</v>
      </c>
      <c r="F451" s="224" t="s">
        <v>188</v>
      </c>
      <c r="G451" s="222"/>
      <c r="H451" s="225">
        <v>267.50799999999998</v>
      </c>
      <c r="I451" s="226"/>
      <c r="J451" s="222"/>
      <c r="K451" s="222"/>
      <c r="L451" s="227"/>
      <c r="M451" s="228"/>
      <c r="N451" s="229"/>
      <c r="O451" s="229"/>
      <c r="P451" s="229"/>
      <c r="Q451" s="229"/>
      <c r="R451" s="229"/>
      <c r="S451" s="229"/>
      <c r="T451" s="230"/>
      <c r="AT451" s="231" t="s">
        <v>186</v>
      </c>
      <c r="AU451" s="231" t="s">
        <v>87</v>
      </c>
      <c r="AV451" s="15" t="s">
        <v>182</v>
      </c>
      <c r="AW451" s="15" t="s">
        <v>38</v>
      </c>
      <c r="AX451" s="15" t="s">
        <v>84</v>
      </c>
      <c r="AY451" s="231" t="s">
        <v>176</v>
      </c>
    </row>
    <row r="452" spans="1:65" s="2" customFormat="1" ht="16.5" customHeight="1">
      <c r="A452" s="36"/>
      <c r="B452" s="37"/>
      <c r="C452" s="181" t="s">
        <v>930</v>
      </c>
      <c r="D452" s="181" t="s">
        <v>178</v>
      </c>
      <c r="E452" s="182" t="s">
        <v>881</v>
      </c>
      <c r="F452" s="183" t="s">
        <v>882</v>
      </c>
      <c r="G452" s="184" t="s">
        <v>495</v>
      </c>
      <c r="H452" s="185">
        <v>457.9</v>
      </c>
      <c r="I452" s="186"/>
      <c r="J452" s="187">
        <f>ROUND(I452*H452,2)</f>
        <v>0</v>
      </c>
      <c r="K452" s="183" t="s">
        <v>181</v>
      </c>
      <c r="L452" s="41"/>
      <c r="M452" s="188" t="s">
        <v>21</v>
      </c>
      <c r="N452" s="189" t="s">
        <v>48</v>
      </c>
      <c r="O452" s="66"/>
      <c r="P452" s="190">
        <f>O452*H452</f>
        <v>0</v>
      </c>
      <c r="Q452" s="190">
        <v>5.0000000000000002E-5</v>
      </c>
      <c r="R452" s="190">
        <f>Q452*H452</f>
        <v>2.2894999999999999E-2</v>
      </c>
      <c r="S452" s="190">
        <v>0</v>
      </c>
      <c r="T452" s="191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92" t="s">
        <v>220</v>
      </c>
      <c r="AT452" s="192" t="s">
        <v>178</v>
      </c>
      <c r="AU452" s="192" t="s">
        <v>87</v>
      </c>
      <c r="AY452" s="19" t="s">
        <v>176</v>
      </c>
      <c r="BE452" s="193">
        <f>IF(N452="základní",J452,0)</f>
        <v>0</v>
      </c>
      <c r="BF452" s="193">
        <f>IF(N452="snížená",J452,0)</f>
        <v>0</v>
      </c>
      <c r="BG452" s="193">
        <f>IF(N452="zákl. přenesená",J452,0)</f>
        <v>0</v>
      </c>
      <c r="BH452" s="193">
        <f>IF(N452="sníž. přenesená",J452,0)</f>
        <v>0</v>
      </c>
      <c r="BI452" s="193">
        <f>IF(N452="nulová",J452,0)</f>
        <v>0</v>
      </c>
      <c r="BJ452" s="19" t="s">
        <v>84</v>
      </c>
      <c r="BK452" s="193">
        <f>ROUND(I452*H452,2)</f>
        <v>0</v>
      </c>
      <c r="BL452" s="19" t="s">
        <v>220</v>
      </c>
      <c r="BM452" s="192" t="s">
        <v>1351</v>
      </c>
    </row>
    <row r="453" spans="1:65" s="2" customFormat="1" ht="11.25">
      <c r="A453" s="36"/>
      <c r="B453" s="37"/>
      <c r="C453" s="38"/>
      <c r="D453" s="194" t="s">
        <v>184</v>
      </c>
      <c r="E453" s="38"/>
      <c r="F453" s="195" t="s">
        <v>884</v>
      </c>
      <c r="G453" s="38"/>
      <c r="H453" s="38"/>
      <c r="I453" s="196"/>
      <c r="J453" s="38"/>
      <c r="K453" s="38"/>
      <c r="L453" s="41"/>
      <c r="M453" s="197"/>
      <c r="N453" s="198"/>
      <c r="O453" s="66"/>
      <c r="P453" s="66"/>
      <c r="Q453" s="66"/>
      <c r="R453" s="66"/>
      <c r="S453" s="66"/>
      <c r="T453" s="67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9" t="s">
        <v>184</v>
      </c>
      <c r="AU453" s="19" t="s">
        <v>87</v>
      </c>
    </row>
    <row r="454" spans="1:65" s="13" customFormat="1" ht="11.25">
      <c r="B454" s="199"/>
      <c r="C454" s="200"/>
      <c r="D454" s="201" t="s">
        <v>186</v>
      </c>
      <c r="E454" s="202" t="s">
        <v>21</v>
      </c>
      <c r="F454" s="203" t="s">
        <v>907</v>
      </c>
      <c r="G454" s="200"/>
      <c r="H454" s="202" t="s">
        <v>21</v>
      </c>
      <c r="I454" s="204"/>
      <c r="J454" s="200"/>
      <c r="K454" s="200"/>
      <c r="L454" s="205"/>
      <c r="M454" s="206"/>
      <c r="N454" s="207"/>
      <c r="O454" s="207"/>
      <c r="P454" s="207"/>
      <c r="Q454" s="207"/>
      <c r="R454" s="207"/>
      <c r="S454" s="207"/>
      <c r="T454" s="208"/>
      <c r="AT454" s="209" t="s">
        <v>186</v>
      </c>
      <c r="AU454" s="209" t="s">
        <v>87</v>
      </c>
      <c r="AV454" s="13" t="s">
        <v>84</v>
      </c>
      <c r="AW454" s="13" t="s">
        <v>38</v>
      </c>
      <c r="AX454" s="13" t="s">
        <v>77</v>
      </c>
      <c r="AY454" s="209" t="s">
        <v>176</v>
      </c>
    </row>
    <row r="455" spans="1:65" s="13" customFormat="1" ht="11.25">
      <c r="B455" s="199"/>
      <c r="C455" s="200"/>
      <c r="D455" s="201" t="s">
        <v>186</v>
      </c>
      <c r="E455" s="202" t="s">
        <v>21</v>
      </c>
      <c r="F455" s="203" t="s">
        <v>894</v>
      </c>
      <c r="G455" s="200"/>
      <c r="H455" s="202" t="s">
        <v>21</v>
      </c>
      <c r="I455" s="204"/>
      <c r="J455" s="200"/>
      <c r="K455" s="200"/>
      <c r="L455" s="205"/>
      <c r="M455" s="206"/>
      <c r="N455" s="207"/>
      <c r="O455" s="207"/>
      <c r="P455" s="207"/>
      <c r="Q455" s="207"/>
      <c r="R455" s="207"/>
      <c r="S455" s="207"/>
      <c r="T455" s="208"/>
      <c r="AT455" s="209" t="s">
        <v>186</v>
      </c>
      <c r="AU455" s="209" t="s">
        <v>87</v>
      </c>
      <c r="AV455" s="13" t="s">
        <v>84</v>
      </c>
      <c r="AW455" s="13" t="s">
        <v>38</v>
      </c>
      <c r="AX455" s="13" t="s">
        <v>77</v>
      </c>
      <c r="AY455" s="209" t="s">
        <v>176</v>
      </c>
    </row>
    <row r="456" spans="1:65" s="14" customFormat="1" ht="11.25">
      <c r="B456" s="210"/>
      <c r="C456" s="211"/>
      <c r="D456" s="201" t="s">
        <v>186</v>
      </c>
      <c r="E456" s="212" t="s">
        <v>21</v>
      </c>
      <c r="F456" s="213" t="s">
        <v>1352</v>
      </c>
      <c r="G456" s="211"/>
      <c r="H456" s="214">
        <v>96</v>
      </c>
      <c r="I456" s="215"/>
      <c r="J456" s="211"/>
      <c r="K456" s="211"/>
      <c r="L456" s="216"/>
      <c r="M456" s="217"/>
      <c r="N456" s="218"/>
      <c r="O456" s="218"/>
      <c r="P456" s="218"/>
      <c r="Q456" s="218"/>
      <c r="R456" s="218"/>
      <c r="S456" s="218"/>
      <c r="T456" s="219"/>
      <c r="AT456" s="220" t="s">
        <v>186</v>
      </c>
      <c r="AU456" s="220" t="s">
        <v>87</v>
      </c>
      <c r="AV456" s="14" t="s">
        <v>87</v>
      </c>
      <c r="AW456" s="14" t="s">
        <v>38</v>
      </c>
      <c r="AX456" s="14" t="s">
        <v>77</v>
      </c>
      <c r="AY456" s="220" t="s">
        <v>176</v>
      </c>
    </row>
    <row r="457" spans="1:65" s="13" customFormat="1" ht="11.25">
      <c r="B457" s="199"/>
      <c r="C457" s="200"/>
      <c r="D457" s="201" t="s">
        <v>186</v>
      </c>
      <c r="E457" s="202" t="s">
        <v>21</v>
      </c>
      <c r="F457" s="203" t="s">
        <v>885</v>
      </c>
      <c r="G457" s="200"/>
      <c r="H457" s="202" t="s">
        <v>21</v>
      </c>
      <c r="I457" s="204"/>
      <c r="J457" s="200"/>
      <c r="K457" s="200"/>
      <c r="L457" s="205"/>
      <c r="M457" s="206"/>
      <c r="N457" s="207"/>
      <c r="O457" s="207"/>
      <c r="P457" s="207"/>
      <c r="Q457" s="207"/>
      <c r="R457" s="207"/>
      <c r="S457" s="207"/>
      <c r="T457" s="208"/>
      <c r="AT457" s="209" t="s">
        <v>186</v>
      </c>
      <c r="AU457" s="209" t="s">
        <v>87</v>
      </c>
      <c r="AV457" s="13" t="s">
        <v>84</v>
      </c>
      <c r="AW457" s="13" t="s">
        <v>38</v>
      </c>
      <c r="AX457" s="13" t="s">
        <v>77</v>
      </c>
      <c r="AY457" s="209" t="s">
        <v>176</v>
      </c>
    </row>
    <row r="458" spans="1:65" s="14" customFormat="1" ht="11.25">
      <c r="B458" s="210"/>
      <c r="C458" s="211"/>
      <c r="D458" s="201" t="s">
        <v>186</v>
      </c>
      <c r="E458" s="212" t="s">
        <v>21</v>
      </c>
      <c r="F458" s="213" t="s">
        <v>1353</v>
      </c>
      <c r="G458" s="211"/>
      <c r="H458" s="214">
        <v>361.9</v>
      </c>
      <c r="I458" s="215"/>
      <c r="J458" s="211"/>
      <c r="K458" s="211"/>
      <c r="L458" s="216"/>
      <c r="M458" s="217"/>
      <c r="N458" s="218"/>
      <c r="O458" s="218"/>
      <c r="P458" s="218"/>
      <c r="Q458" s="218"/>
      <c r="R458" s="218"/>
      <c r="S458" s="218"/>
      <c r="T458" s="219"/>
      <c r="AT458" s="220" t="s">
        <v>186</v>
      </c>
      <c r="AU458" s="220" t="s">
        <v>87</v>
      </c>
      <c r="AV458" s="14" t="s">
        <v>87</v>
      </c>
      <c r="AW458" s="14" t="s">
        <v>38</v>
      </c>
      <c r="AX458" s="14" t="s">
        <v>77</v>
      </c>
      <c r="AY458" s="220" t="s">
        <v>176</v>
      </c>
    </row>
    <row r="459" spans="1:65" s="15" customFormat="1" ht="11.25">
      <c r="B459" s="221"/>
      <c r="C459" s="222"/>
      <c r="D459" s="201" t="s">
        <v>186</v>
      </c>
      <c r="E459" s="223" t="s">
        <v>21</v>
      </c>
      <c r="F459" s="224" t="s">
        <v>188</v>
      </c>
      <c r="G459" s="222"/>
      <c r="H459" s="225">
        <v>457.9</v>
      </c>
      <c r="I459" s="226"/>
      <c r="J459" s="222"/>
      <c r="K459" s="222"/>
      <c r="L459" s="227"/>
      <c r="M459" s="228"/>
      <c r="N459" s="229"/>
      <c r="O459" s="229"/>
      <c r="P459" s="229"/>
      <c r="Q459" s="229"/>
      <c r="R459" s="229"/>
      <c r="S459" s="229"/>
      <c r="T459" s="230"/>
      <c r="AT459" s="231" t="s">
        <v>186</v>
      </c>
      <c r="AU459" s="231" t="s">
        <v>87</v>
      </c>
      <c r="AV459" s="15" t="s">
        <v>182</v>
      </c>
      <c r="AW459" s="15" t="s">
        <v>38</v>
      </c>
      <c r="AX459" s="15" t="s">
        <v>84</v>
      </c>
      <c r="AY459" s="231" t="s">
        <v>176</v>
      </c>
    </row>
    <row r="460" spans="1:65" s="2" customFormat="1" ht="16.5" customHeight="1">
      <c r="A460" s="36"/>
      <c r="B460" s="37"/>
      <c r="C460" s="181" t="s">
        <v>1161</v>
      </c>
      <c r="D460" s="181" t="s">
        <v>178</v>
      </c>
      <c r="E460" s="182" t="s">
        <v>888</v>
      </c>
      <c r="F460" s="183" t="s">
        <v>889</v>
      </c>
      <c r="G460" s="184" t="s">
        <v>495</v>
      </c>
      <c r="H460" s="185">
        <v>330.88</v>
      </c>
      <c r="I460" s="186"/>
      <c r="J460" s="187">
        <f>ROUND(I460*H460,2)</f>
        <v>0</v>
      </c>
      <c r="K460" s="183" t="s">
        <v>181</v>
      </c>
      <c r="L460" s="41"/>
      <c r="M460" s="188" t="s">
        <v>21</v>
      </c>
      <c r="N460" s="189" t="s">
        <v>48</v>
      </c>
      <c r="O460" s="66"/>
      <c r="P460" s="190">
        <f>O460*H460</f>
        <v>0</v>
      </c>
      <c r="Q460" s="190">
        <v>5.0000000000000002E-5</v>
      </c>
      <c r="R460" s="190">
        <f>Q460*H460</f>
        <v>1.6544E-2</v>
      </c>
      <c r="S460" s="190">
        <v>0</v>
      </c>
      <c r="T460" s="191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92" t="s">
        <v>220</v>
      </c>
      <c r="AT460" s="192" t="s">
        <v>178</v>
      </c>
      <c r="AU460" s="192" t="s">
        <v>87</v>
      </c>
      <c r="AY460" s="19" t="s">
        <v>176</v>
      </c>
      <c r="BE460" s="193">
        <f>IF(N460="základní",J460,0)</f>
        <v>0</v>
      </c>
      <c r="BF460" s="193">
        <f>IF(N460="snížená",J460,0)</f>
        <v>0</v>
      </c>
      <c r="BG460" s="193">
        <f>IF(N460="zákl. přenesená",J460,0)</f>
        <v>0</v>
      </c>
      <c r="BH460" s="193">
        <f>IF(N460="sníž. přenesená",J460,0)</f>
        <v>0</v>
      </c>
      <c r="BI460" s="193">
        <f>IF(N460="nulová",J460,0)</f>
        <v>0</v>
      </c>
      <c r="BJ460" s="19" t="s">
        <v>84</v>
      </c>
      <c r="BK460" s="193">
        <f>ROUND(I460*H460,2)</f>
        <v>0</v>
      </c>
      <c r="BL460" s="19" t="s">
        <v>220</v>
      </c>
      <c r="BM460" s="192" t="s">
        <v>1354</v>
      </c>
    </row>
    <row r="461" spans="1:65" s="2" customFormat="1" ht="11.25">
      <c r="A461" s="36"/>
      <c r="B461" s="37"/>
      <c r="C461" s="38"/>
      <c r="D461" s="194" t="s">
        <v>184</v>
      </c>
      <c r="E461" s="38"/>
      <c r="F461" s="195" t="s">
        <v>891</v>
      </c>
      <c r="G461" s="38"/>
      <c r="H461" s="38"/>
      <c r="I461" s="196"/>
      <c r="J461" s="38"/>
      <c r="K461" s="38"/>
      <c r="L461" s="41"/>
      <c r="M461" s="197"/>
      <c r="N461" s="198"/>
      <c r="O461" s="66"/>
      <c r="P461" s="66"/>
      <c r="Q461" s="66"/>
      <c r="R461" s="66"/>
      <c r="S461" s="66"/>
      <c r="T461" s="67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9" t="s">
        <v>184</v>
      </c>
      <c r="AU461" s="19" t="s">
        <v>87</v>
      </c>
    </row>
    <row r="462" spans="1:65" s="13" customFormat="1" ht="11.25">
      <c r="B462" s="199"/>
      <c r="C462" s="200"/>
      <c r="D462" s="201" t="s">
        <v>186</v>
      </c>
      <c r="E462" s="202" t="s">
        <v>21</v>
      </c>
      <c r="F462" s="203" t="s">
        <v>875</v>
      </c>
      <c r="G462" s="200"/>
      <c r="H462" s="202" t="s">
        <v>21</v>
      </c>
      <c r="I462" s="204"/>
      <c r="J462" s="200"/>
      <c r="K462" s="200"/>
      <c r="L462" s="205"/>
      <c r="M462" s="206"/>
      <c r="N462" s="207"/>
      <c r="O462" s="207"/>
      <c r="P462" s="207"/>
      <c r="Q462" s="207"/>
      <c r="R462" s="207"/>
      <c r="S462" s="207"/>
      <c r="T462" s="208"/>
      <c r="AT462" s="209" t="s">
        <v>186</v>
      </c>
      <c r="AU462" s="209" t="s">
        <v>87</v>
      </c>
      <c r="AV462" s="13" t="s">
        <v>84</v>
      </c>
      <c r="AW462" s="13" t="s">
        <v>38</v>
      </c>
      <c r="AX462" s="13" t="s">
        <v>77</v>
      </c>
      <c r="AY462" s="209" t="s">
        <v>176</v>
      </c>
    </row>
    <row r="463" spans="1:65" s="13" customFormat="1" ht="11.25">
      <c r="B463" s="199"/>
      <c r="C463" s="200"/>
      <c r="D463" s="201" t="s">
        <v>186</v>
      </c>
      <c r="E463" s="202" t="s">
        <v>21</v>
      </c>
      <c r="F463" s="203" t="s">
        <v>892</v>
      </c>
      <c r="G463" s="200"/>
      <c r="H463" s="202" t="s">
        <v>21</v>
      </c>
      <c r="I463" s="204"/>
      <c r="J463" s="200"/>
      <c r="K463" s="200"/>
      <c r="L463" s="205"/>
      <c r="M463" s="206"/>
      <c r="N463" s="207"/>
      <c r="O463" s="207"/>
      <c r="P463" s="207"/>
      <c r="Q463" s="207"/>
      <c r="R463" s="207"/>
      <c r="S463" s="207"/>
      <c r="T463" s="208"/>
      <c r="AT463" s="209" t="s">
        <v>186</v>
      </c>
      <c r="AU463" s="209" t="s">
        <v>87</v>
      </c>
      <c r="AV463" s="13" t="s">
        <v>84</v>
      </c>
      <c r="AW463" s="13" t="s">
        <v>38</v>
      </c>
      <c r="AX463" s="13" t="s">
        <v>77</v>
      </c>
      <c r="AY463" s="209" t="s">
        <v>176</v>
      </c>
    </row>
    <row r="464" spans="1:65" s="14" customFormat="1" ht="11.25">
      <c r="B464" s="210"/>
      <c r="C464" s="211"/>
      <c r="D464" s="201" t="s">
        <v>186</v>
      </c>
      <c r="E464" s="212" t="s">
        <v>21</v>
      </c>
      <c r="F464" s="213" t="s">
        <v>1355</v>
      </c>
      <c r="G464" s="211"/>
      <c r="H464" s="214">
        <v>330.88</v>
      </c>
      <c r="I464" s="215"/>
      <c r="J464" s="211"/>
      <c r="K464" s="211"/>
      <c r="L464" s="216"/>
      <c r="M464" s="217"/>
      <c r="N464" s="218"/>
      <c r="O464" s="218"/>
      <c r="P464" s="218"/>
      <c r="Q464" s="218"/>
      <c r="R464" s="218"/>
      <c r="S464" s="218"/>
      <c r="T464" s="219"/>
      <c r="AT464" s="220" t="s">
        <v>186</v>
      </c>
      <c r="AU464" s="220" t="s">
        <v>87</v>
      </c>
      <c r="AV464" s="14" t="s">
        <v>87</v>
      </c>
      <c r="AW464" s="14" t="s">
        <v>38</v>
      </c>
      <c r="AX464" s="14" t="s">
        <v>77</v>
      </c>
      <c r="AY464" s="220" t="s">
        <v>176</v>
      </c>
    </row>
    <row r="465" spans="1:65" s="15" customFormat="1" ht="11.25">
      <c r="B465" s="221"/>
      <c r="C465" s="222"/>
      <c r="D465" s="201" t="s">
        <v>186</v>
      </c>
      <c r="E465" s="223" t="s">
        <v>21</v>
      </c>
      <c r="F465" s="224" t="s">
        <v>188</v>
      </c>
      <c r="G465" s="222"/>
      <c r="H465" s="225">
        <v>330.88</v>
      </c>
      <c r="I465" s="226"/>
      <c r="J465" s="222"/>
      <c r="K465" s="222"/>
      <c r="L465" s="227"/>
      <c r="M465" s="228"/>
      <c r="N465" s="229"/>
      <c r="O465" s="229"/>
      <c r="P465" s="229"/>
      <c r="Q465" s="229"/>
      <c r="R465" s="229"/>
      <c r="S465" s="229"/>
      <c r="T465" s="230"/>
      <c r="AT465" s="231" t="s">
        <v>186</v>
      </c>
      <c r="AU465" s="231" t="s">
        <v>87</v>
      </c>
      <c r="AV465" s="15" t="s">
        <v>182</v>
      </c>
      <c r="AW465" s="15" t="s">
        <v>38</v>
      </c>
      <c r="AX465" s="15" t="s">
        <v>84</v>
      </c>
      <c r="AY465" s="231" t="s">
        <v>176</v>
      </c>
    </row>
    <row r="466" spans="1:65" s="2" customFormat="1" ht="16.5" customHeight="1">
      <c r="A466" s="36"/>
      <c r="B466" s="37"/>
      <c r="C466" s="246" t="s">
        <v>214</v>
      </c>
      <c r="D466" s="246" t="s">
        <v>492</v>
      </c>
      <c r="E466" s="247" t="s">
        <v>897</v>
      </c>
      <c r="F466" s="248" t="s">
        <v>898</v>
      </c>
      <c r="G466" s="249" t="s">
        <v>566</v>
      </c>
      <c r="H466" s="250">
        <v>8.6999999999999994E-2</v>
      </c>
      <c r="I466" s="251"/>
      <c r="J466" s="252">
        <f>ROUND(I466*H466,2)</f>
        <v>0</v>
      </c>
      <c r="K466" s="248" t="s">
        <v>21</v>
      </c>
      <c r="L466" s="253"/>
      <c r="M466" s="254" t="s">
        <v>21</v>
      </c>
      <c r="N466" s="255" t="s">
        <v>48</v>
      </c>
      <c r="O466" s="66"/>
      <c r="P466" s="190">
        <f>O466*H466</f>
        <v>0</v>
      </c>
      <c r="Q466" s="190">
        <v>1</v>
      </c>
      <c r="R466" s="190">
        <f>Q466*H466</f>
        <v>8.6999999999999994E-2</v>
      </c>
      <c r="S466" s="190">
        <v>0</v>
      </c>
      <c r="T466" s="191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92" t="s">
        <v>899</v>
      </c>
      <c r="AT466" s="192" t="s">
        <v>492</v>
      </c>
      <c r="AU466" s="192" t="s">
        <v>87</v>
      </c>
      <c r="AY466" s="19" t="s">
        <v>176</v>
      </c>
      <c r="BE466" s="193">
        <f>IF(N466="základní",J466,0)</f>
        <v>0</v>
      </c>
      <c r="BF466" s="193">
        <f>IF(N466="snížená",J466,0)</f>
        <v>0</v>
      </c>
      <c r="BG466" s="193">
        <f>IF(N466="zákl. přenesená",J466,0)</f>
        <v>0</v>
      </c>
      <c r="BH466" s="193">
        <f>IF(N466="sníž. přenesená",J466,0)</f>
        <v>0</v>
      </c>
      <c r="BI466" s="193">
        <f>IF(N466="nulová",J466,0)</f>
        <v>0</v>
      </c>
      <c r="BJ466" s="19" t="s">
        <v>84</v>
      </c>
      <c r="BK466" s="193">
        <f>ROUND(I466*H466,2)</f>
        <v>0</v>
      </c>
      <c r="BL466" s="19" t="s">
        <v>899</v>
      </c>
      <c r="BM466" s="192" t="s">
        <v>1356</v>
      </c>
    </row>
    <row r="467" spans="1:65" s="13" customFormat="1" ht="11.25">
      <c r="B467" s="199"/>
      <c r="C467" s="200"/>
      <c r="D467" s="201" t="s">
        <v>186</v>
      </c>
      <c r="E467" s="202" t="s">
        <v>21</v>
      </c>
      <c r="F467" s="203" t="s">
        <v>850</v>
      </c>
      <c r="G467" s="200"/>
      <c r="H467" s="202" t="s">
        <v>21</v>
      </c>
      <c r="I467" s="204"/>
      <c r="J467" s="200"/>
      <c r="K467" s="200"/>
      <c r="L467" s="205"/>
      <c r="M467" s="206"/>
      <c r="N467" s="207"/>
      <c r="O467" s="207"/>
      <c r="P467" s="207"/>
      <c r="Q467" s="207"/>
      <c r="R467" s="207"/>
      <c r="S467" s="207"/>
      <c r="T467" s="208"/>
      <c r="AT467" s="209" t="s">
        <v>186</v>
      </c>
      <c r="AU467" s="209" t="s">
        <v>87</v>
      </c>
      <c r="AV467" s="13" t="s">
        <v>84</v>
      </c>
      <c r="AW467" s="13" t="s">
        <v>38</v>
      </c>
      <c r="AX467" s="13" t="s">
        <v>77</v>
      </c>
      <c r="AY467" s="209" t="s">
        <v>176</v>
      </c>
    </row>
    <row r="468" spans="1:65" s="13" customFormat="1" ht="11.25">
      <c r="B468" s="199"/>
      <c r="C468" s="200"/>
      <c r="D468" s="201" t="s">
        <v>186</v>
      </c>
      <c r="E468" s="202" t="s">
        <v>21</v>
      </c>
      <c r="F468" s="203" t="s">
        <v>851</v>
      </c>
      <c r="G468" s="200"/>
      <c r="H468" s="202" t="s">
        <v>21</v>
      </c>
      <c r="I468" s="204"/>
      <c r="J468" s="200"/>
      <c r="K468" s="200"/>
      <c r="L468" s="205"/>
      <c r="M468" s="206"/>
      <c r="N468" s="207"/>
      <c r="O468" s="207"/>
      <c r="P468" s="207"/>
      <c r="Q468" s="207"/>
      <c r="R468" s="207"/>
      <c r="S468" s="207"/>
      <c r="T468" s="208"/>
      <c r="AT468" s="209" t="s">
        <v>186</v>
      </c>
      <c r="AU468" s="209" t="s">
        <v>87</v>
      </c>
      <c r="AV468" s="13" t="s">
        <v>84</v>
      </c>
      <c r="AW468" s="13" t="s">
        <v>38</v>
      </c>
      <c r="AX468" s="13" t="s">
        <v>77</v>
      </c>
      <c r="AY468" s="209" t="s">
        <v>176</v>
      </c>
    </row>
    <row r="469" spans="1:65" s="14" customFormat="1" ht="11.25">
      <c r="B469" s="210"/>
      <c r="C469" s="211"/>
      <c r="D469" s="201" t="s">
        <v>186</v>
      </c>
      <c r="E469" s="212" t="s">
        <v>21</v>
      </c>
      <c r="F469" s="213" t="s">
        <v>901</v>
      </c>
      <c r="G469" s="211"/>
      <c r="H469" s="214">
        <v>6.0000000000000001E-3</v>
      </c>
      <c r="I469" s="215"/>
      <c r="J469" s="211"/>
      <c r="K469" s="211"/>
      <c r="L469" s="216"/>
      <c r="M469" s="217"/>
      <c r="N469" s="218"/>
      <c r="O469" s="218"/>
      <c r="P469" s="218"/>
      <c r="Q469" s="218"/>
      <c r="R469" s="218"/>
      <c r="S469" s="218"/>
      <c r="T469" s="219"/>
      <c r="AT469" s="220" t="s">
        <v>186</v>
      </c>
      <c r="AU469" s="220" t="s">
        <v>87</v>
      </c>
      <c r="AV469" s="14" t="s">
        <v>87</v>
      </c>
      <c r="AW469" s="14" t="s">
        <v>38</v>
      </c>
      <c r="AX469" s="14" t="s">
        <v>77</v>
      </c>
      <c r="AY469" s="220" t="s">
        <v>176</v>
      </c>
    </row>
    <row r="470" spans="1:65" s="13" customFormat="1" ht="11.25">
      <c r="B470" s="199"/>
      <c r="C470" s="200"/>
      <c r="D470" s="201" t="s">
        <v>186</v>
      </c>
      <c r="E470" s="202" t="s">
        <v>21</v>
      </c>
      <c r="F470" s="203" t="s">
        <v>865</v>
      </c>
      <c r="G470" s="200"/>
      <c r="H470" s="202" t="s">
        <v>21</v>
      </c>
      <c r="I470" s="204"/>
      <c r="J470" s="200"/>
      <c r="K470" s="200"/>
      <c r="L470" s="205"/>
      <c r="M470" s="206"/>
      <c r="N470" s="207"/>
      <c r="O470" s="207"/>
      <c r="P470" s="207"/>
      <c r="Q470" s="207"/>
      <c r="R470" s="207"/>
      <c r="S470" s="207"/>
      <c r="T470" s="208"/>
      <c r="AT470" s="209" t="s">
        <v>186</v>
      </c>
      <c r="AU470" s="209" t="s">
        <v>87</v>
      </c>
      <c r="AV470" s="13" t="s">
        <v>84</v>
      </c>
      <c r="AW470" s="13" t="s">
        <v>38</v>
      </c>
      <c r="AX470" s="13" t="s">
        <v>77</v>
      </c>
      <c r="AY470" s="209" t="s">
        <v>176</v>
      </c>
    </row>
    <row r="471" spans="1:65" s="14" customFormat="1" ht="11.25">
      <c r="B471" s="210"/>
      <c r="C471" s="211"/>
      <c r="D471" s="201" t="s">
        <v>186</v>
      </c>
      <c r="E471" s="212" t="s">
        <v>21</v>
      </c>
      <c r="F471" s="213" t="s">
        <v>1357</v>
      </c>
      <c r="G471" s="211"/>
      <c r="H471" s="214">
        <v>8.1000000000000003E-2</v>
      </c>
      <c r="I471" s="215"/>
      <c r="J471" s="211"/>
      <c r="K471" s="211"/>
      <c r="L471" s="216"/>
      <c r="M471" s="217"/>
      <c r="N471" s="218"/>
      <c r="O471" s="218"/>
      <c r="P471" s="218"/>
      <c r="Q471" s="218"/>
      <c r="R471" s="218"/>
      <c r="S471" s="218"/>
      <c r="T471" s="219"/>
      <c r="AT471" s="220" t="s">
        <v>186</v>
      </c>
      <c r="AU471" s="220" t="s">
        <v>87</v>
      </c>
      <c r="AV471" s="14" t="s">
        <v>87</v>
      </c>
      <c r="AW471" s="14" t="s">
        <v>38</v>
      </c>
      <c r="AX471" s="14" t="s">
        <v>77</v>
      </c>
      <c r="AY471" s="220" t="s">
        <v>176</v>
      </c>
    </row>
    <row r="472" spans="1:65" s="15" customFormat="1" ht="11.25">
      <c r="B472" s="221"/>
      <c r="C472" s="222"/>
      <c r="D472" s="201" t="s">
        <v>186</v>
      </c>
      <c r="E472" s="223" t="s">
        <v>21</v>
      </c>
      <c r="F472" s="224" t="s">
        <v>188</v>
      </c>
      <c r="G472" s="222"/>
      <c r="H472" s="225">
        <v>8.6999999999999994E-2</v>
      </c>
      <c r="I472" s="226"/>
      <c r="J472" s="222"/>
      <c r="K472" s="222"/>
      <c r="L472" s="227"/>
      <c r="M472" s="228"/>
      <c r="N472" s="229"/>
      <c r="O472" s="229"/>
      <c r="P472" s="229"/>
      <c r="Q472" s="229"/>
      <c r="R472" s="229"/>
      <c r="S472" s="229"/>
      <c r="T472" s="230"/>
      <c r="AT472" s="231" t="s">
        <v>186</v>
      </c>
      <c r="AU472" s="231" t="s">
        <v>87</v>
      </c>
      <c r="AV472" s="15" t="s">
        <v>182</v>
      </c>
      <c r="AW472" s="15" t="s">
        <v>38</v>
      </c>
      <c r="AX472" s="15" t="s">
        <v>84</v>
      </c>
      <c r="AY472" s="231" t="s">
        <v>176</v>
      </c>
    </row>
    <row r="473" spans="1:65" s="2" customFormat="1" ht="16.5" customHeight="1">
      <c r="A473" s="36"/>
      <c r="B473" s="37"/>
      <c r="C473" s="246" t="s">
        <v>1358</v>
      </c>
      <c r="D473" s="246" t="s">
        <v>492</v>
      </c>
      <c r="E473" s="247" t="s">
        <v>904</v>
      </c>
      <c r="F473" s="248" t="s">
        <v>905</v>
      </c>
      <c r="G473" s="249" t="s">
        <v>566</v>
      </c>
      <c r="H473" s="250">
        <v>0.57499999999999996</v>
      </c>
      <c r="I473" s="251"/>
      <c r="J473" s="252">
        <f>ROUND(I473*H473,2)</f>
        <v>0</v>
      </c>
      <c r="K473" s="248" t="s">
        <v>21</v>
      </c>
      <c r="L473" s="253"/>
      <c r="M473" s="254" t="s">
        <v>21</v>
      </c>
      <c r="N473" s="255" t="s">
        <v>48</v>
      </c>
      <c r="O473" s="66"/>
      <c r="P473" s="190">
        <f>O473*H473</f>
        <v>0</v>
      </c>
      <c r="Q473" s="190">
        <v>1</v>
      </c>
      <c r="R473" s="190">
        <f>Q473*H473</f>
        <v>0.57499999999999996</v>
      </c>
      <c r="S473" s="190">
        <v>0</v>
      </c>
      <c r="T473" s="191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92" t="s">
        <v>899</v>
      </c>
      <c r="AT473" s="192" t="s">
        <v>492</v>
      </c>
      <c r="AU473" s="192" t="s">
        <v>87</v>
      </c>
      <c r="AY473" s="19" t="s">
        <v>176</v>
      </c>
      <c r="BE473" s="193">
        <f>IF(N473="základní",J473,0)</f>
        <v>0</v>
      </c>
      <c r="BF473" s="193">
        <f>IF(N473="snížená",J473,0)</f>
        <v>0</v>
      </c>
      <c r="BG473" s="193">
        <f>IF(N473="zákl. přenesená",J473,0)</f>
        <v>0</v>
      </c>
      <c r="BH473" s="193">
        <f>IF(N473="sníž. přenesená",J473,0)</f>
        <v>0</v>
      </c>
      <c r="BI473" s="193">
        <f>IF(N473="nulová",J473,0)</f>
        <v>0</v>
      </c>
      <c r="BJ473" s="19" t="s">
        <v>84</v>
      </c>
      <c r="BK473" s="193">
        <f>ROUND(I473*H473,2)</f>
        <v>0</v>
      </c>
      <c r="BL473" s="19" t="s">
        <v>899</v>
      </c>
      <c r="BM473" s="192" t="s">
        <v>1359</v>
      </c>
    </row>
    <row r="474" spans="1:65" s="13" customFormat="1" ht="11.25">
      <c r="B474" s="199"/>
      <c r="C474" s="200"/>
      <c r="D474" s="201" t="s">
        <v>186</v>
      </c>
      <c r="E474" s="202" t="s">
        <v>21</v>
      </c>
      <c r="F474" s="203" t="s">
        <v>907</v>
      </c>
      <c r="G474" s="200"/>
      <c r="H474" s="202" t="s">
        <v>21</v>
      </c>
      <c r="I474" s="204"/>
      <c r="J474" s="200"/>
      <c r="K474" s="200"/>
      <c r="L474" s="205"/>
      <c r="M474" s="206"/>
      <c r="N474" s="207"/>
      <c r="O474" s="207"/>
      <c r="P474" s="207"/>
      <c r="Q474" s="207"/>
      <c r="R474" s="207"/>
      <c r="S474" s="207"/>
      <c r="T474" s="208"/>
      <c r="AT474" s="209" t="s">
        <v>186</v>
      </c>
      <c r="AU474" s="209" t="s">
        <v>87</v>
      </c>
      <c r="AV474" s="13" t="s">
        <v>84</v>
      </c>
      <c r="AW474" s="13" t="s">
        <v>38</v>
      </c>
      <c r="AX474" s="13" t="s">
        <v>77</v>
      </c>
      <c r="AY474" s="209" t="s">
        <v>176</v>
      </c>
    </row>
    <row r="475" spans="1:65" s="13" customFormat="1" ht="11.25">
      <c r="B475" s="199"/>
      <c r="C475" s="200"/>
      <c r="D475" s="201" t="s">
        <v>186</v>
      </c>
      <c r="E475" s="202" t="s">
        <v>21</v>
      </c>
      <c r="F475" s="203" t="s">
        <v>892</v>
      </c>
      <c r="G475" s="200"/>
      <c r="H475" s="202" t="s">
        <v>21</v>
      </c>
      <c r="I475" s="204"/>
      <c r="J475" s="200"/>
      <c r="K475" s="200"/>
      <c r="L475" s="205"/>
      <c r="M475" s="206"/>
      <c r="N475" s="207"/>
      <c r="O475" s="207"/>
      <c r="P475" s="207"/>
      <c r="Q475" s="207"/>
      <c r="R475" s="207"/>
      <c r="S475" s="207"/>
      <c r="T475" s="208"/>
      <c r="AT475" s="209" t="s">
        <v>186</v>
      </c>
      <c r="AU475" s="209" t="s">
        <v>87</v>
      </c>
      <c r="AV475" s="13" t="s">
        <v>84</v>
      </c>
      <c r="AW475" s="13" t="s">
        <v>38</v>
      </c>
      <c r="AX475" s="13" t="s">
        <v>77</v>
      </c>
      <c r="AY475" s="209" t="s">
        <v>176</v>
      </c>
    </row>
    <row r="476" spans="1:65" s="14" customFormat="1" ht="11.25">
      <c r="B476" s="210"/>
      <c r="C476" s="211"/>
      <c r="D476" s="201" t="s">
        <v>186</v>
      </c>
      <c r="E476" s="212" t="s">
        <v>21</v>
      </c>
      <c r="F476" s="213" t="s">
        <v>1360</v>
      </c>
      <c r="G476" s="211"/>
      <c r="H476" s="214">
        <v>0.34699999999999998</v>
      </c>
      <c r="I476" s="215"/>
      <c r="J476" s="211"/>
      <c r="K476" s="211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186</v>
      </c>
      <c r="AU476" s="220" t="s">
        <v>87</v>
      </c>
      <c r="AV476" s="14" t="s">
        <v>87</v>
      </c>
      <c r="AW476" s="14" t="s">
        <v>38</v>
      </c>
      <c r="AX476" s="14" t="s">
        <v>77</v>
      </c>
      <c r="AY476" s="220" t="s">
        <v>176</v>
      </c>
    </row>
    <row r="477" spans="1:65" s="13" customFormat="1" ht="11.25">
      <c r="B477" s="199"/>
      <c r="C477" s="200"/>
      <c r="D477" s="201" t="s">
        <v>186</v>
      </c>
      <c r="E477" s="202" t="s">
        <v>21</v>
      </c>
      <c r="F477" s="203" t="s">
        <v>876</v>
      </c>
      <c r="G477" s="200"/>
      <c r="H477" s="202" t="s">
        <v>21</v>
      </c>
      <c r="I477" s="204"/>
      <c r="J477" s="200"/>
      <c r="K477" s="200"/>
      <c r="L477" s="205"/>
      <c r="M477" s="206"/>
      <c r="N477" s="207"/>
      <c r="O477" s="207"/>
      <c r="P477" s="207"/>
      <c r="Q477" s="207"/>
      <c r="R477" s="207"/>
      <c r="S477" s="207"/>
      <c r="T477" s="208"/>
      <c r="AT477" s="209" t="s">
        <v>186</v>
      </c>
      <c r="AU477" s="209" t="s">
        <v>87</v>
      </c>
      <c r="AV477" s="13" t="s">
        <v>84</v>
      </c>
      <c r="AW477" s="13" t="s">
        <v>38</v>
      </c>
      <c r="AX477" s="13" t="s">
        <v>77</v>
      </c>
      <c r="AY477" s="209" t="s">
        <v>176</v>
      </c>
    </row>
    <row r="478" spans="1:65" s="14" customFormat="1" ht="11.25">
      <c r="B478" s="210"/>
      <c r="C478" s="211"/>
      <c r="D478" s="201" t="s">
        <v>186</v>
      </c>
      <c r="E478" s="212" t="s">
        <v>21</v>
      </c>
      <c r="F478" s="213" t="s">
        <v>1361</v>
      </c>
      <c r="G478" s="211"/>
      <c r="H478" s="214">
        <v>6.7000000000000004E-2</v>
      </c>
      <c r="I478" s="215"/>
      <c r="J478" s="211"/>
      <c r="K478" s="211"/>
      <c r="L478" s="216"/>
      <c r="M478" s="217"/>
      <c r="N478" s="218"/>
      <c r="O478" s="218"/>
      <c r="P478" s="218"/>
      <c r="Q478" s="218"/>
      <c r="R478" s="218"/>
      <c r="S478" s="218"/>
      <c r="T478" s="219"/>
      <c r="AT478" s="220" t="s">
        <v>186</v>
      </c>
      <c r="AU478" s="220" t="s">
        <v>87</v>
      </c>
      <c r="AV478" s="14" t="s">
        <v>87</v>
      </c>
      <c r="AW478" s="14" t="s">
        <v>38</v>
      </c>
      <c r="AX478" s="14" t="s">
        <v>77</v>
      </c>
      <c r="AY478" s="220" t="s">
        <v>176</v>
      </c>
    </row>
    <row r="479" spans="1:65" s="13" customFormat="1" ht="11.25">
      <c r="B479" s="199"/>
      <c r="C479" s="200"/>
      <c r="D479" s="201" t="s">
        <v>186</v>
      </c>
      <c r="E479" s="202" t="s">
        <v>21</v>
      </c>
      <c r="F479" s="203" t="s">
        <v>894</v>
      </c>
      <c r="G479" s="200"/>
      <c r="H479" s="202" t="s">
        <v>21</v>
      </c>
      <c r="I479" s="204"/>
      <c r="J479" s="200"/>
      <c r="K479" s="200"/>
      <c r="L479" s="205"/>
      <c r="M479" s="206"/>
      <c r="N479" s="207"/>
      <c r="O479" s="207"/>
      <c r="P479" s="207"/>
      <c r="Q479" s="207"/>
      <c r="R479" s="207"/>
      <c r="S479" s="207"/>
      <c r="T479" s="208"/>
      <c r="AT479" s="209" t="s">
        <v>186</v>
      </c>
      <c r="AU479" s="209" t="s">
        <v>87</v>
      </c>
      <c r="AV479" s="13" t="s">
        <v>84</v>
      </c>
      <c r="AW479" s="13" t="s">
        <v>38</v>
      </c>
      <c r="AX479" s="13" t="s">
        <v>77</v>
      </c>
      <c r="AY479" s="209" t="s">
        <v>176</v>
      </c>
    </row>
    <row r="480" spans="1:65" s="14" customFormat="1" ht="11.25">
      <c r="B480" s="210"/>
      <c r="C480" s="211"/>
      <c r="D480" s="201" t="s">
        <v>186</v>
      </c>
      <c r="E480" s="212" t="s">
        <v>21</v>
      </c>
      <c r="F480" s="213" t="s">
        <v>1362</v>
      </c>
      <c r="G480" s="211"/>
      <c r="H480" s="214">
        <v>0.10100000000000001</v>
      </c>
      <c r="I480" s="215"/>
      <c r="J480" s="211"/>
      <c r="K480" s="211"/>
      <c r="L480" s="216"/>
      <c r="M480" s="217"/>
      <c r="N480" s="218"/>
      <c r="O480" s="218"/>
      <c r="P480" s="218"/>
      <c r="Q480" s="218"/>
      <c r="R480" s="218"/>
      <c r="S480" s="218"/>
      <c r="T480" s="219"/>
      <c r="AT480" s="220" t="s">
        <v>186</v>
      </c>
      <c r="AU480" s="220" t="s">
        <v>87</v>
      </c>
      <c r="AV480" s="14" t="s">
        <v>87</v>
      </c>
      <c r="AW480" s="14" t="s">
        <v>38</v>
      </c>
      <c r="AX480" s="14" t="s">
        <v>77</v>
      </c>
      <c r="AY480" s="220" t="s">
        <v>176</v>
      </c>
    </row>
    <row r="481" spans="1:65" s="13" customFormat="1" ht="11.25">
      <c r="B481" s="199"/>
      <c r="C481" s="200"/>
      <c r="D481" s="201" t="s">
        <v>186</v>
      </c>
      <c r="E481" s="202" t="s">
        <v>21</v>
      </c>
      <c r="F481" s="203" t="s">
        <v>878</v>
      </c>
      <c r="G481" s="200"/>
      <c r="H481" s="202" t="s">
        <v>21</v>
      </c>
      <c r="I481" s="204"/>
      <c r="J481" s="200"/>
      <c r="K481" s="200"/>
      <c r="L481" s="205"/>
      <c r="M481" s="206"/>
      <c r="N481" s="207"/>
      <c r="O481" s="207"/>
      <c r="P481" s="207"/>
      <c r="Q481" s="207"/>
      <c r="R481" s="207"/>
      <c r="S481" s="207"/>
      <c r="T481" s="208"/>
      <c r="AT481" s="209" t="s">
        <v>186</v>
      </c>
      <c r="AU481" s="209" t="s">
        <v>87</v>
      </c>
      <c r="AV481" s="13" t="s">
        <v>84</v>
      </c>
      <c r="AW481" s="13" t="s">
        <v>38</v>
      </c>
      <c r="AX481" s="13" t="s">
        <v>77</v>
      </c>
      <c r="AY481" s="209" t="s">
        <v>176</v>
      </c>
    </row>
    <row r="482" spans="1:65" s="14" customFormat="1" ht="11.25">
      <c r="B482" s="210"/>
      <c r="C482" s="211"/>
      <c r="D482" s="201" t="s">
        <v>186</v>
      </c>
      <c r="E482" s="212" t="s">
        <v>21</v>
      </c>
      <c r="F482" s="213" t="s">
        <v>1363</v>
      </c>
      <c r="G482" s="211"/>
      <c r="H482" s="214">
        <v>0.06</v>
      </c>
      <c r="I482" s="215"/>
      <c r="J482" s="211"/>
      <c r="K482" s="211"/>
      <c r="L482" s="216"/>
      <c r="M482" s="217"/>
      <c r="N482" s="218"/>
      <c r="O482" s="218"/>
      <c r="P482" s="218"/>
      <c r="Q482" s="218"/>
      <c r="R482" s="218"/>
      <c r="S482" s="218"/>
      <c r="T482" s="219"/>
      <c r="AT482" s="220" t="s">
        <v>186</v>
      </c>
      <c r="AU482" s="220" t="s">
        <v>87</v>
      </c>
      <c r="AV482" s="14" t="s">
        <v>87</v>
      </c>
      <c r="AW482" s="14" t="s">
        <v>38</v>
      </c>
      <c r="AX482" s="14" t="s">
        <v>77</v>
      </c>
      <c r="AY482" s="220" t="s">
        <v>176</v>
      </c>
    </row>
    <row r="483" spans="1:65" s="15" customFormat="1" ht="11.25">
      <c r="B483" s="221"/>
      <c r="C483" s="222"/>
      <c r="D483" s="201" t="s">
        <v>186</v>
      </c>
      <c r="E483" s="223" t="s">
        <v>21</v>
      </c>
      <c r="F483" s="224" t="s">
        <v>188</v>
      </c>
      <c r="G483" s="222"/>
      <c r="H483" s="225">
        <v>0.57499999999999996</v>
      </c>
      <c r="I483" s="226"/>
      <c r="J483" s="222"/>
      <c r="K483" s="222"/>
      <c r="L483" s="227"/>
      <c r="M483" s="228"/>
      <c r="N483" s="229"/>
      <c r="O483" s="229"/>
      <c r="P483" s="229"/>
      <c r="Q483" s="229"/>
      <c r="R483" s="229"/>
      <c r="S483" s="229"/>
      <c r="T483" s="230"/>
      <c r="AT483" s="231" t="s">
        <v>186</v>
      </c>
      <c r="AU483" s="231" t="s">
        <v>87</v>
      </c>
      <c r="AV483" s="15" t="s">
        <v>182</v>
      </c>
      <c r="AW483" s="15" t="s">
        <v>38</v>
      </c>
      <c r="AX483" s="15" t="s">
        <v>84</v>
      </c>
      <c r="AY483" s="231" t="s">
        <v>176</v>
      </c>
    </row>
    <row r="484" spans="1:65" s="2" customFormat="1" ht="16.5" customHeight="1">
      <c r="A484" s="36"/>
      <c r="B484" s="37"/>
      <c r="C484" s="246" t="s">
        <v>222</v>
      </c>
      <c r="D484" s="246" t="s">
        <v>492</v>
      </c>
      <c r="E484" s="247" t="s">
        <v>913</v>
      </c>
      <c r="F484" s="248" t="s">
        <v>914</v>
      </c>
      <c r="G484" s="249" t="s">
        <v>566</v>
      </c>
      <c r="H484" s="250">
        <v>0.23300000000000001</v>
      </c>
      <c r="I484" s="251"/>
      <c r="J484" s="252">
        <f>ROUND(I484*H484,2)</f>
        <v>0</v>
      </c>
      <c r="K484" s="248" t="s">
        <v>21</v>
      </c>
      <c r="L484" s="253"/>
      <c r="M484" s="254" t="s">
        <v>21</v>
      </c>
      <c r="N484" s="255" t="s">
        <v>48</v>
      </c>
      <c r="O484" s="66"/>
      <c r="P484" s="190">
        <f>O484*H484</f>
        <v>0</v>
      </c>
      <c r="Q484" s="190">
        <v>1</v>
      </c>
      <c r="R484" s="190">
        <f>Q484*H484</f>
        <v>0.23300000000000001</v>
      </c>
      <c r="S484" s="190">
        <v>0</v>
      </c>
      <c r="T484" s="191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92" t="s">
        <v>899</v>
      </c>
      <c r="AT484" s="192" t="s">
        <v>492</v>
      </c>
      <c r="AU484" s="192" t="s">
        <v>87</v>
      </c>
      <c r="AY484" s="19" t="s">
        <v>176</v>
      </c>
      <c r="BE484" s="193">
        <f>IF(N484="základní",J484,0)</f>
        <v>0</v>
      </c>
      <c r="BF484" s="193">
        <f>IF(N484="snížená",J484,0)</f>
        <v>0</v>
      </c>
      <c r="BG484" s="193">
        <f>IF(N484="zákl. přenesená",J484,0)</f>
        <v>0</v>
      </c>
      <c r="BH484" s="193">
        <f>IF(N484="sníž. přenesená",J484,0)</f>
        <v>0</v>
      </c>
      <c r="BI484" s="193">
        <f>IF(N484="nulová",J484,0)</f>
        <v>0</v>
      </c>
      <c r="BJ484" s="19" t="s">
        <v>84</v>
      </c>
      <c r="BK484" s="193">
        <f>ROUND(I484*H484,2)</f>
        <v>0</v>
      </c>
      <c r="BL484" s="19" t="s">
        <v>899</v>
      </c>
      <c r="BM484" s="192" t="s">
        <v>1364</v>
      </c>
    </row>
    <row r="485" spans="1:65" s="13" customFormat="1" ht="11.25">
      <c r="B485" s="199"/>
      <c r="C485" s="200"/>
      <c r="D485" s="201" t="s">
        <v>186</v>
      </c>
      <c r="E485" s="202" t="s">
        <v>21</v>
      </c>
      <c r="F485" s="203" t="s">
        <v>843</v>
      </c>
      <c r="G485" s="200"/>
      <c r="H485" s="202" t="s">
        <v>21</v>
      </c>
      <c r="I485" s="204"/>
      <c r="J485" s="200"/>
      <c r="K485" s="200"/>
      <c r="L485" s="205"/>
      <c r="M485" s="206"/>
      <c r="N485" s="207"/>
      <c r="O485" s="207"/>
      <c r="P485" s="207"/>
      <c r="Q485" s="207"/>
      <c r="R485" s="207"/>
      <c r="S485" s="207"/>
      <c r="T485" s="208"/>
      <c r="AT485" s="209" t="s">
        <v>186</v>
      </c>
      <c r="AU485" s="209" t="s">
        <v>87</v>
      </c>
      <c r="AV485" s="13" t="s">
        <v>84</v>
      </c>
      <c r="AW485" s="13" t="s">
        <v>38</v>
      </c>
      <c r="AX485" s="13" t="s">
        <v>77</v>
      </c>
      <c r="AY485" s="209" t="s">
        <v>176</v>
      </c>
    </row>
    <row r="486" spans="1:65" s="13" customFormat="1" ht="11.25">
      <c r="B486" s="199"/>
      <c r="C486" s="200"/>
      <c r="D486" s="201" t="s">
        <v>186</v>
      </c>
      <c r="E486" s="202" t="s">
        <v>21</v>
      </c>
      <c r="F486" s="203" t="s">
        <v>844</v>
      </c>
      <c r="G486" s="200"/>
      <c r="H486" s="202" t="s">
        <v>21</v>
      </c>
      <c r="I486" s="204"/>
      <c r="J486" s="200"/>
      <c r="K486" s="200"/>
      <c r="L486" s="205"/>
      <c r="M486" s="206"/>
      <c r="N486" s="207"/>
      <c r="O486" s="207"/>
      <c r="P486" s="207"/>
      <c r="Q486" s="207"/>
      <c r="R486" s="207"/>
      <c r="S486" s="207"/>
      <c r="T486" s="208"/>
      <c r="AT486" s="209" t="s">
        <v>186</v>
      </c>
      <c r="AU486" s="209" t="s">
        <v>87</v>
      </c>
      <c r="AV486" s="13" t="s">
        <v>84</v>
      </c>
      <c r="AW486" s="13" t="s">
        <v>38</v>
      </c>
      <c r="AX486" s="13" t="s">
        <v>77</v>
      </c>
      <c r="AY486" s="209" t="s">
        <v>176</v>
      </c>
    </row>
    <row r="487" spans="1:65" s="14" customFormat="1" ht="11.25">
      <c r="B487" s="210"/>
      <c r="C487" s="211"/>
      <c r="D487" s="201" t="s">
        <v>186</v>
      </c>
      <c r="E487" s="212" t="s">
        <v>21</v>
      </c>
      <c r="F487" s="213" t="s">
        <v>916</v>
      </c>
      <c r="G487" s="211"/>
      <c r="H487" s="214">
        <v>3.3000000000000002E-2</v>
      </c>
      <c r="I487" s="215"/>
      <c r="J487" s="211"/>
      <c r="K487" s="211"/>
      <c r="L487" s="216"/>
      <c r="M487" s="217"/>
      <c r="N487" s="218"/>
      <c r="O487" s="218"/>
      <c r="P487" s="218"/>
      <c r="Q487" s="218"/>
      <c r="R487" s="218"/>
      <c r="S487" s="218"/>
      <c r="T487" s="219"/>
      <c r="AT487" s="220" t="s">
        <v>186</v>
      </c>
      <c r="AU487" s="220" t="s">
        <v>87</v>
      </c>
      <c r="AV487" s="14" t="s">
        <v>87</v>
      </c>
      <c r="AW487" s="14" t="s">
        <v>38</v>
      </c>
      <c r="AX487" s="14" t="s">
        <v>77</v>
      </c>
      <c r="AY487" s="220" t="s">
        <v>176</v>
      </c>
    </row>
    <row r="488" spans="1:65" s="13" customFormat="1" ht="11.25">
      <c r="B488" s="199"/>
      <c r="C488" s="200"/>
      <c r="D488" s="201" t="s">
        <v>186</v>
      </c>
      <c r="E488" s="202" t="s">
        <v>21</v>
      </c>
      <c r="F488" s="203" t="s">
        <v>846</v>
      </c>
      <c r="G488" s="200"/>
      <c r="H488" s="202" t="s">
        <v>21</v>
      </c>
      <c r="I488" s="204"/>
      <c r="J488" s="200"/>
      <c r="K488" s="200"/>
      <c r="L488" s="205"/>
      <c r="M488" s="206"/>
      <c r="N488" s="207"/>
      <c r="O488" s="207"/>
      <c r="P488" s="207"/>
      <c r="Q488" s="207"/>
      <c r="R488" s="207"/>
      <c r="S488" s="207"/>
      <c r="T488" s="208"/>
      <c r="AT488" s="209" t="s">
        <v>186</v>
      </c>
      <c r="AU488" s="209" t="s">
        <v>87</v>
      </c>
      <c r="AV488" s="13" t="s">
        <v>84</v>
      </c>
      <c r="AW488" s="13" t="s">
        <v>38</v>
      </c>
      <c r="AX488" s="13" t="s">
        <v>77</v>
      </c>
      <c r="AY488" s="209" t="s">
        <v>176</v>
      </c>
    </row>
    <row r="489" spans="1:65" s="14" customFormat="1" ht="11.25">
      <c r="B489" s="210"/>
      <c r="C489" s="211"/>
      <c r="D489" s="201" t="s">
        <v>186</v>
      </c>
      <c r="E489" s="212" t="s">
        <v>21</v>
      </c>
      <c r="F489" s="213" t="s">
        <v>1365</v>
      </c>
      <c r="G489" s="211"/>
      <c r="H489" s="214">
        <v>6.0999999999999999E-2</v>
      </c>
      <c r="I489" s="215"/>
      <c r="J489" s="211"/>
      <c r="K489" s="211"/>
      <c r="L489" s="216"/>
      <c r="M489" s="217"/>
      <c r="N489" s="218"/>
      <c r="O489" s="218"/>
      <c r="P489" s="218"/>
      <c r="Q489" s="218"/>
      <c r="R489" s="218"/>
      <c r="S489" s="218"/>
      <c r="T489" s="219"/>
      <c r="AT489" s="220" t="s">
        <v>186</v>
      </c>
      <c r="AU489" s="220" t="s">
        <v>87</v>
      </c>
      <c r="AV489" s="14" t="s">
        <v>87</v>
      </c>
      <c r="AW489" s="14" t="s">
        <v>38</v>
      </c>
      <c r="AX489" s="14" t="s">
        <v>77</v>
      </c>
      <c r="AY489" s="220" t="s">
        <v>176</v>
      </c>
    </row>
    <row r="490" spans="1:65" s="14" customFormat="1" ht="11.25">
      <c r="B490" s="210"/>
      <c r="C490" s="211"/>
      <c r="D490" s="201" t="s">
        <v>186</v>
      </c>
      <c r="E490" s="212" t="s">
        <v>21</v>
      </c>
      <c r="F490" s="213" t="s">
        <v>918</v>
      </c>
      <c r="G490" s="211"/>
      <c r="H490" s="214">
        <v>3.0000000000000001E-3</v>
      </c>
      <c r="I490" s="215"/>
      <c r="J490" s="211"/>
      <c r="K490" s="211"/>
      <c r="L490" s="216"/>
      <c r="M490" s="217"/>
      <c r="N490" s="218"/>
      <c r="O490" s="218"/>
      <c r="P490" s="218"/>
      <c r="Q490" s="218"/>
      <c r="R490" s="218"/>
      <c r="S490" s="218"/>
      <c r="T490" s="219"/>
      <c r="AT490" s="220" t="s">
        <v>186</v>
      </c>
      <c r="AU490" s="220" t="s">
        <v>87</v>
      </c>
      <c r="AV490" s="14" t="s">
        <v>87</v>
      </c>
      <c r="AW490" s="14" t="s">
        <v>38</v>
      </c>
      <c r="AX490" s="14" t="s">
        <v>77</v>
      </c>
      <c r="AY490" s="220" t="s">
        <v>176</v>
      </c>
    </row>
    <row r="491" spans="1:65" s="13" customFormat="1" ht="11.25">
      <c r="B491" s="199"/>
      <c r="C491" s="200"/>
      <c r="D491" s="201" t="s">
        <v>186</v>
      </c>
      <c r="E491" s="202" t="s">
        <v>21</v>
      </c>
      <c r="F491" s="203" t="s">
        <v>849</v>
      </c>
      <c r="G491" s="200"/>
      <c r="H491" s="202" t="s">
        <v>21</v>
      </c>
      <c r="I491" s="204"/>
      <c r="J491" s="200"/>
      <c r="K491" s="200"/>
      <c r="L491" s="205"/>
      <c r="M491" s="206"/>
      <c r="N491" s="207"/>
      <c r="O491" s="207"/>
      <c r="P491" s="207"/>
      <c r="Q491" s="207"/>
      <c r="R491" s="207"/>
      <c r="S491" s="207"/>
      <c r="T491" s="208"/>
      <c r="AT491" s="209" t="s">
        <v>186</v>
      </c>
      <c r="AU491" s="209" t="s">
        <v>87</v>
      </c>
      <c r="AV491" s="13" t="s">
        <v>84</v>
      </c>
      <c r="AW491" s="13" t="s">
        <v>38</v>
      </c>
      <c r="AX491" s="13" t="s">
        <v>77</v>
      </c>
      <c r="AY491" s="209" t="s">
        <v>176</v>
      </c>
    </row>
    <row r="492" spans="1:65" s="14" customFormat="1" ht="11.25">
      <c r="B492" s="210"/>
      <c r="C492" s="211"/>
      <c r="D492" s="201" t="s">
        <v>186</v>
      </c>
      <c r="E492" s="212" t="s">
        <v>21</v>
      </c>
      <c r="F492" s="213" t="s">
        <v>1366</v>
      </c>
      <c r="G492" s="211"/>
      <c r="H492" s="214">
        <v>6.0999999999999999E-2</v>
      </c>
      <c r="I492" s="215"/>
      <c r="J492" s="211"/>
      <c r="K492" s="211"/>
      <c r="L492" s="216"/>
      <c r="M492" s="217"/>
      <c r="N492" s="218"/>
      <c r="O492" s="218"/>
      <c r="P492" s="218"/>
      <c r="Q492" s="218"/>
      <c r="R492" s="218"/>
      <c r="S492" s="218"/>
      <c r="T492" s="219"/>
      <c r="AT492" s="220" t="s">
        <v>186</v>
      </c>
      <c r="AU492" s="220" t="s">
        <v>87</v>
      </c>
      <c r="AV492" s="14" t="s">
        <v>87</v>
      </c>
      <c r="AW492" s="14" t="s">
        <v>38</v>
      </c>
      <c r="AX492" s="14" t="s">
        <v>77</v>
      </c>
      <c r="AY492" s="220" t="s">
        <v>176</v>
      </c>
    </row>
    <row r="493" spans="1:65" s="14" customFormat="1" ht="11.25">
      <c r="B493" s="210"/>
      <c r="C493" s="211"/>
      <c r="D493" s="201" t="s">
        <v>186</v>
      </c>
      <c r="E493" s="212" t="s">
        <v>21</v>
      </c>
      <c r="F493" s="213" t="s">
        <v>918</v>
      </c>
      <c r="G493" s="211"/>
      <c r="H493" s="214">
        <v>3.0000000000000001E-3</v>
      </c>
      <c r="I493" s="215"/>
      <c r="J493" s="211"/>
      <c r="K493" s="211"/>
      <c r="L493" s="216"/>
      <c r="M493" s="217"/>
      <c r="N493" s="218"/>
      <c r="O493" s="218"/>
      <c r="P493" s="218"/>
      <c r="Q493" s="218"/>
      <c r="R493" s="218"/>
      <c r="S493" s="218"/>
      <c r="T493" s="219"/>
      <c r="AT493" s="220" t="s">
        <v>186</v>
      </c>
      <c r="AU493" s="220" t="s">
        <v>87</v>
      </c>
      <c r="AV493" s="14" t="s">
        <v>87</v>
      </c>
      <c r="AW493" s="14" t="s">
        <v>38</v>
      </c>
      <c r="AX493" s="14" t="s">
        <v>77</v>
      </c>
      <c r="AY493" s="220" t="s">
        <v>176</v>
      </c>
    </row>
    <row r="494" spans="1:65" s="16" customFormat="1" ht="11.25">
      <c r="B494" s="235"/>
      <c r="C494" s="236"/>
      <c r="D494" s="201" t="s">
        <v>186</v>
      </c>
      <c r="E494" s="237" t="s">
        <v>21</v>
      </c>
      <c r="F494" s="238" t="s">
        <v>428</v>
      </c>
      <c r="G494" s="236"/>
      <c r="H494" s="239">
        <v>0.161</v>
      </c>
      <c r="I494" s="240"/>
      <c r="J494" s="236"/>
      <c r="K494" s="236"/>
      <c r="L494" s="241"/>
      <c r="M494" s="242"/>
      <c r="N494" s="243"/>
      <c r="O494" s="243"/>
      <c r="P494" s="243"/>
      <c r="Q494" s="243"/>
      <c r="R494" s="243"/>
      <c r="S494" s="243"/>
      <c r="T494" s="244"/>
      <c r="AT494" s="245" t="s">
        <v>186</v>
      </c>
      <c r="AU494" s="245" t="s">
        <v>87</v>
      </c>
      <c r="AV494" s="16" t="s">
        <v>195</v>
      </c>
      <c r="AW494" s="16" t="s">
        <v>38</v>
      </c>
      <c r="AX494" s="16" t="s">
        <v>77</v>
      </c>
      <c r="AY494" s="245" t="s">
        <v>176</v>
      </c>
    </row>
    <row r="495" spans="1:65" s="13" customFormat="1" ht="11.25">
      <c r="B495" s="199"/>
      <c r="C495" s="200"/>
      <c r="D495" s="201" t="s">
        <v>186</v>
      </c>
      <c r="E495" s="202" t="s">
        <v>21</v>
      </c>
      <c r="F495" s="203" t="s">
        <v>853</v>
      </c>
      <c r="G495" s="200"/>
      <c r="H495" s="202" t="s">
        <v>21</v>
      </c>
      <c r="I495" s="204"/>
      <c r="J495" s="200"/>
      <c r="K495" s="200"/>
      <c r="L495" s="205"/>
      <c r="M495" s="206"/>
      <c r="N495" s="207"/>
      <c r="O495" s="207"/>
      <c r="P495" s="207"/>
      <c r="Q495" s="207"/>
      <c r="R495" s="207"/>
      <c r="S495" s="207"/>
      <c r="T495" s="208"/>
      <c r="AT495" s="209" t="s">
        <v>186</v>
      </c>
      <c r="AU495" s="209" t="s">
        <v>87</v>
      </c>
      <c r="AV495" s="13" t="s">
        <v>84</v>
      </c>
      <c r="AW495" s="13" t="s">
        <v>38</v>
      </c>
      <c r="AX495" s="13" t="s">
        <v>77</v>
      </c>
      <c r="AY495" s="209" t="s">
        <v>176</v>
      </c>
    </row>
    <row r="496" spans="1:65" s="13" customFormat="1" ht="11.25">
      <c r="B496" s="199"/>
      <c r="C496" s="200"/>
      <c r="D496" s="201" t="s">
        <v>186</v>
      </c>
      <c r="E496" s="202" t="s">
        <v>21</v>
      </c>
      <c r="F496" s="203" t="s">
        <v>854</v>
      </c>
      <c r="G496" s="200"/>
      <c r="H496" s="202" t="s">
        <v>21</v>
      </c>
      <c r="I496" s="204"/>
      <c r="J496" s="200"/>
      <c r="K496" s="200"/>
      <c r="L496" s="205"/>
      <c r="M496" s="206"/>
      <c r="N496" s="207"/>
      <c r="O496" s="207"/>
      <c r="P496" s="207"/>
      <c r="Q496" s="207"/>
      <c r="R496" s="207"/>
      <c r="S496" s="207"/>
      <c r="T496" s="208"/>
      <c r="AT496" s="209" t="s">
        <v>186</v>
      </c>
      <c r="AU496" s="209" t="s">
        <v>87</v>
      </c>
      <c r="AV496" s="13" t="s">
        <v>84</v>
      </c>
      <c r="AW496" s="13" t="s">
        <v>38</v>
      </c>
      <c r="AX496" s="13" t="s">
        <v>77</v>
      </c>
      <c r="AY496" s="209" t="s">
        <v>176</v>
      </c>
    </row>
    <row r="497" spans="1:65" s="14" customFormat="1" ht="11.25">
      <c r="B497" s="210"/>
      <c r="C497" s="211"/>
      <c r="D497" s="201" t="s">
        <v>186</v>
      </c>
      <c r="E497" s="212" t="s">
        <v>21</v>
      </c>
      <c r="F497" s="213" t="s">
        <v>1367</v>
      </c>
      <c r="G497" s="211"/>
      <c r="H497" s="214">
        <v>0.02</v>
      </c>
      <c r="I497" s="215"/>
      <c r="J497" s="211"/>
      <c r="K497" s="211"/>
      <c r="L497" s="216"/>
      <c r="M497" s="217"/>
      <c r="N497" s="218"/>
      <c r="O497" s="218"/>
      <c r="P497" s="218"/>
      <c r="Q497" s="218"/>
      <c r="R497" s="218"/>
      <c r="S497" s="218"/>
      <c r="T497" s="219"/>
      <c r="AT497" s="220" t="s">
        <v>186</v>
      </c>
      <c r="AU497" s="220" t="s">
        <v>87</v>
      </c>
      <c r="AV497" s="14" t="s">
        <v>87</v>
      </c>
      <c r="AW497" s="14" t="s">
        <v>38</v>
      </c>
      <c r="AX497" s="14" t="s">
        <v>77</v>
      </c>
      <c r="AY497" s="220" t="s">
        <v>176</v>
      </c>
    </row>
    <row r="498" spans="1:65" s="13" customFormat="1" ht="11.25">
      <c r="B498" s="199"/>
      <c r="C498" s="200"/>
      <c r="D498" s="201" t="s">
        <v>186</v>
      </c>
      <c r="E498" s="202" t="s">
        <v>21</v>
      </c>
      <c r="F498" s="203" t="s">
        <v>867</v>
      </c>
      <c r="G498" s="200"/>
      <c r="H498" s="202" t="s">
        <v>21</v>
      </c>
      <c r="I498" s="204"/>
      <c r="J498" s="200"/>
      <c r="K498" s="200"/>
      <c r="L498" s="205"/>
      <c r="M498" s="206"/>
      <c r="N498" s="207"/>
      <c r="O498" s="207"/>
      <c r="P498" s="207"/>
      <c r="Q498" s="207"/>
      <c r="R498" s="207"/>
      <c r="S498" s="207"/>
      <c r="T498" s="208"/>
      <c r="AT498" s="209" t="s">
        <v>186</v>
      </c>
      <c r="AU498" s="209" t="s">
        <v>87</v>
      </c>
      <c r="AV498" s="13" t="s">
        <v>84</v>
      </c>
      <c r="AW498" s="13" t="s">
        <v>38</v>
      </c>
      <c r="AX498" s="13" t="s">
        <v>77</v>
      </c>
      <c r="AY498" s="209" t="s">
        <v>176</v>
      </c>
    </row>
    <row r="499" spans="1:65" s="14" customFormat="1" ht="11.25">
      <c r="B499" s="210"/>
      <c r="C499" s="211"/>
      <c r="D499" s="201" t="s">
        <v>186</v>
      </c>
      <c r="E499" s="212" t="s">
        <v>21</v>
      </c>
      <c r="F499" s="213" t="s">
        <v>1368</v>
      </c>
      <c r="G499" s="211"/>
      <c r="H499" s="214">
        <v>7.0000000000000001E-3</v>
      </c>
      <c r="I499" s="215"/>
      <c r="J499" s="211"/>
      <c r="K499" s="211"/>
      <c r="L499" s="216"/>
      <c r="M499" s="217"/>
      <c r="N499" s="218"/>
      <c r="O499" s="218"/>
      <c r="P499" s="218"/>
      <c r="Q499" s="218"/>
      <c r="R499" s="218"/>
      <c r="S499" s="218"/>
      <c r="T499" s="219"/>
      <c r="AT499" s="220" t="s">
        <v>186</v>
      </c>
      <c r="AU499" s="220" t="s">
        <v>87</v>
      </c>
      <c r="AV499" s="14" t="s">
        <v>87</v>
      </c>
      <c r="AW499" s="14" t="s">
        <v>38</v>
      </c>
      <c r="AX499" s="14" t="s">
        <v>77</v>
      </c>
      <c r="AY499" s="220" t="s">
        <v>176</v>
      </c>
    </row>
    <row r="500" spans="1:65" s="14" customFormat="1" ht="11.25">
      <c r="B500" s="210"/>
      <c r="C500" s="211"/>
      <c r="D500" s="201" t="s">
        <v>186</v>
      </c>
      <c r="E500" s="212" t="s">
        <v>21</v>
      </c>
      <c r="F500" s="213" t="s">
        <v>1369</v>
      </c>
      <c r="G500" s="211"/>
      <c r="H500" s="214">
        <v>8.0000000000000002E-3</v>
      </c>
      <c r="I500" s="215"/>
      <c r="J500" s="211"/>
      <c r="K500" s="211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186</v>
      </c>
      <c r="AU500" s="220" t="s">
        <v>87</v>
      </c>
      <c r="AV500" s="14" t="s">
        <v>87</v>
      </c>
      <c r="AW500" s="14" t="s">
        <v>38</v>
      </c>
      <c r="AX500" s="14" t="s">
        <v>77</v>
      </c>
      <c r="AY500" s="220" t="s">
        <v>176</v>
      </c>
    </row>
    <row r="501" spans="1:65" s="14" customFormat="1" ht="11.25">
      <c r="B501" s="210"/>
      <c r="C501" s="211"/>
      <c r="D501" s="201" t="s">
        <v>186</v>
      </c>
      <c r="E501" s="212" t="s">
        <v>21</v>
      </c>
      <c r="F501" s="213" t="s">
        <v>1370</v>
      </c>
      <c r="G501" s="211"/>
      <c r="H501" s="214">
        <v>1.0999999999999999E-2</v>
      </c>
      <c r="I501" s="215"/>
      <c r="J501" s="211"/>
      <c r="K501" s="211"/>
      <c r="L501" s="216"/>
      <c r="M501" s="217"/>
      <c r="N501" s="218"/>
      <c r="O501" s="218"/>
      <c r="P501" s="218"/>
      <c r="Q501" s="218"/>
      <c r="R501" s="218"/>
      <c r="S501" s="218"/>
      <c r="T501" s="219"/>
      <c r="AT501" s="220" t="s">
        <v>186</v>
      </c>
      <c r="AU501" s="220" t="s">
        <v>87</v>
      </c>
      <c r="AV501" s="14" t="s">
        <v>87</v>
      </c>
      <c r="AW501" s="14" t="s">
        <v>38</v>
      </c>
      <c r="AX501" s="14" t="s">
        <v>77</v>
      </c>
      <c r="AY501" s="220" t="s">
        <v>176</v>
      </c>
    </row>
    <row r="502" spans="1:65" s="13" customFormat="1" ht="11.25">
      <c r="B502" s="199"/>
      <c r="C502" s="200"/>
      <c r="D502" s="201" t="s">
        <v>186</v>
      </c>
      <c r="E502" s="202" t="s">
        <v>21</v>
      </c>
      <c r="F502" s="203" t="s">
        <v>856</v>
      </c>
      <c r="G502" s="200"/>
      <c r="H502" s="202" t="s">
        <v>21</v>
      </c>
      <c r="I502" s="204"/>
      <c r="J502" s="200"/>
      <c r="K502" s="200"/>
      <c r="L502" s="205"/>
      <c r="M502" s="206"/>
      <c r="N502" s="207"/>
      <c r="O502" s="207"/>
      <c r="P502" s="207"/>
      <c r="Q502" s="207"/>
      <c r="R502" s="207"/>
      <c r="S502" s="207"/>
      <c r="T502" s="208"/>
      <c r="AT502" s="209" t="s">
        <v>186</v>
      </c>
      <c r="AU502" s="209" t="s">
        <v>87</v>
      </c>
      <c r="AV502" s="13" t="s">
        <v>84</v>
      </c>
      <c r="AW502" s="13" t="s">
        <v>38</v>
      </c>
      <c r="AX502" s="13" t="s">
        <v>77</v>
      </c>
      <c r="AY502" s="209" t="s">
        <v>176</v>
      </c>
    </row>
    <row r="503" spans="1:65" s="14" customFormat="1" ht="11.25">
      <c r="B503" s="210"/>
      <c r="C503" s="211"/>
      <c r="D503" s="201" t="s">
        <v>186</v>
      </c>
      <c r="E503" s="212" t="s">
        <v>21</v>
      </c>
      <c r="F503" s="213" t="s">
        <v>1371</v>
      </c>
      <c r="G503" s="211"/>
      <c r="H503" s="214">
        <v>8.0000000000000002E-3</v>
      </c>
      <c r="I503" s="215"/>
      <c r="J503" s="211"/>
      <c r="K503" s="211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186</v>
      </c>
      <c r="AU503" s="220" t="s">
        <v>87</v>
      </c>
      <c r="AV503" s="14" t="s">
        <v>87</v>
      </c>
      <c r="AW503" s="14" t="s">
        <v>38</v>
      </c>
      <c r="AX503" s="14" t="s">
        <v>77</v>
      </c>
      <c r="AY503" s="220" t="s">
        <v>176</v>
      </c>
    </row>
    <row r="504" spans="1:65" s="14" customFormat="1" ht="11.25">
      <c r="B504" s="210"/>
      <c r="C504" s="211"/>
      <c r="D504" s="201" t="s">
        <v>186</v>
      </c>
      <c r="E504" s="212" t="s">
        <v>21</v>
      </c>
      <c r="F504" s="213" t="s">
        <v>1372</v>
      </c>
      <c r="G504" s="211"/>
      <c r="H504" s="214">
        <v>1.0999999999999999E-2</v>
      </c>
      <c r="I504" s="215"/>
      <c r="J504" s="211"/>
      <c r="K504" s="211"/>
      <c r="L504" s="216"/>
      <c r="M504" s="217"/>
      <c r="N504" s="218"/>
      <c r="O504" s="218"/>
      <c r="P504" s="218"/>
      <c r="Q504" s="218"/>
      <c r="R504" s="218"/>
      <c r="S504" s="218"/>
      <c r="T504" s="219"/>
      <c r="AT504" s="220" t="s">
        <v>186</v>
      </c>
      <c r="AU504" s="220" t="s">
        <v>87</v>
      </c>
      <c r="AV504" s="14" t="s">
        <v>87</v>
      </c>
      <c r="AW504" s="14" t="s">
        <v>38</v>
      </c>
      <c r="AX504" s="14" t="s">
        <v>77</v>
      </c>
      <c r="AY504" s="220" t="s">
        <v>176</v>
      </c>
    </row>
    <row r="505" spans="1:65" s="14" customFormat="1" ht="11.25">
      <c r="B505" s="210"/>
      <c r="C505" s="211"/>
      <c r="D505" s="201" t="s">
        <v>186</v>
      </c>
      <c r="E505" s="212" t="s">
        <v>21</v>
      </c>
      <c r="F505" s="213" t="s">
        <v>1368</v>
      </c>
      <c r="G505" s="211"/>
      <c r="H505" s="214">
        <v>7.0000000000000001E-3</v>
      </c>
      <c r="I505" s="215"/>
      <c r="J505" s="211"/>
      <c r="K505" s="211"/>
      <c r="L505" s="216"/>
      <c r="M505" s="217"/>
      <c r="N505" s="218"/>
      <c r="O505" s="218"/>
      <c r="P505" s="218"/>
      <c r="Q505" s="218"/>
      <c r="R505" s="218"/>
      <c r="S505" s="218"/>
      <c r="T505" s="219"/>
      <c r="AT505" s="220" t="s">
        <v>186</v>
      </c>
      <c r="AU505" s="220" t="s">
        <v>87</v>
      </c>
      <c r="AV505" s="14" t="s">
        <v>87</v>
      </c>
      <c r="AW505" s="14" t="s">
        <v>38</v>
      </c>
      <c r="AX505" s="14" t="s">
        <v>77</v>
      </c>
      <c r="AY505" s="220" t="s">
        <v>176</v>
      </c>
    </row>
    <row r="506" spans="1:65" s="16" customFormat="1" ht="11.25">
      <c r="B506" s="235"/>
      <c r="C506" s="236"/>
      <c r="D506" s="201" t="s">
        <v>186</v>
      </c>
      <c r="E506" s="237" t="s">
        <v>21</v>
      </c>
      <c r="F506" s="238" t="s">
        <v>428</v>
      </c>
      <c r="G506" s="236"/>
      <c r="H506" s="239">
        <v>7.1999999999999995E-2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AT506" s="245" t="s">
        <v>186</v>
      </c>
      <c r="AU506" s="245" t="s">
        <v>87</v>
      </c>
      <c r="AV506" s="16" t="s">
        <v>195</v>
      </c>
      <c r="AW506" s="16" t="s">
        <v>38</v>
      </c>
      <c r="AX506" s="16" t="s">
        <v>77</v>
      </c>
      <c r="AY506" s="245" t="s">
        <v>176</v>
      </c>
    </row>
    <row r="507" spans="1:65" s="15" customFormat="1" ht="11.25">
      <c r="B507" s="221"/>
      <c r="C507" s="222"/>
      <c r="D507" s="201" t="s">
        <v>186</v>
      </c>
      <c r="E507" s="223" t="s">
        <v>21</v>
      </c>
      <c r="F507" s="224" t="s">
        <v>188</v>
      </c>
      <c r="G507" s="222"/>
      <c r="H507" s="225">
        <v>0.23300000000000001</v>
      </c>
      <c r="I507" s="226"/>
      <c r="J507" s="222"/>
      <c r="K507" s="222"/>
      <c r="L507" s="227"/>
      <c r="M507" s="228"/>
      <c r="N507" s="229"/>
      <c r="O507" s="229"/>
      <c r="P507" s="229"/>
      <c r="Q507" s="229"/>
      <c r="R507" s="229"/>
      <c r="S507" s="229"/>
      <c r="T507" s="230"/>
      <c r="AT507" s="231" t="s">
        <v>186</v>
      </c>
      <c r="AU507" s="231" t="s">
        <v>87</v>
      </c>
      <c r="AV507" s="15" t="s">
        <v>182</v>
      </c>
      <c r="AW507" s="15" t="s">
        <v>38</v>
      </c>
      <c r="AX507" s="15" t="s">
        <v>84</v>
      </c>
      <c r="AY507" s="231" t="s">
        <v>176</v>
      </c>
    </row>
    <row r="508" spans="1:65" s="2" customFormat="1" ht="16.5" customHeight="1">
      <c r="A508" s="36"/>
      <c r="B508" s="37"/>
      <c r="C508" s="246" t="s">
        <v>211</v>
      </c>
      <c r="D508" s="246" t="s">
        <v>492</v>
      </c>
      <c r="E508" s="247" t="s">
        <v>925</v>
      </c>
      <c r="F508" s="248" t="s">
        <v>926</v>
      </c>
      <c r="G508" s="249" t="s">
        <v>566</v>
      </c>
      <c r="H508" s="250">
        <v>0.38</v>
      </c>
      <c r="I508" s="251"/>
      <c r="J508" s="252">
        <f>ROUND(I508*H508,2)</f>
        <v>0</v>
      </c>
      <c r="K508" s="248" t="s">
        <v>21</v>
      </c>
      <c r="L508" s="253"/>
      <c r="M508" s="254" t="s">
        <v>21</v>
      </c>
      <c r="N508" s="255" t="s">
        <v>48</v>
      </c>
      <c r="O508" s="66"/>
      <c r="P508" s="190">
        <f>O508*H508</f>
        <v>0</v>
      </c>
      <c r="Q508" s="190">
        <v>1</v>
      </c>
      <c r="R508" s="190">
        <f>Q508*H508</f>
        <v>0.38</v>
      </c>
      <c r="S508" s="190">
        <v>0</v>
      </c>
      <c r="T508" s="191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192" t="s">
        <v>899</v>
      </c>
      <c r="AT508" s="192" t="s">
        <v>492</v>
      </c>
      <c r="AU508" s="192" t="s">
        <v>87</v>
      </c>
      <c r="AY508" s="19" t="s">
        <v>176</v>
      </c>
      <c r="BE508" s="193">
        <f>IF(N508="základní",J508,0)</f>
        <v>0</v>
      </c>
      <c r="BF508" s="193">
        <f>IF(N508="snížená",J508,0)</f>
        <v>0</v>
      </c>
      <c r="BG508" s="193">
        <f>IF(N508="zákl. přenesená",J508,0)</f>
        <v>0</v>
      </c>
      <c r="BH508" s="193">
        <f>IF(N508="sníž. přenesená",J508,0)</f>
        <v>0</v>
      </c>
      <c r="BI508" s="193">
        <f>IF(N508="nulová",J508,0)</f>
        <v>0</v>
      </c>
      <c r="BJ508" s="19" t="s">
        <v>84</v>
      </c>
      <c r="BK508" s="193">
        <f>ROUND(I508*H508,2)</f>
        <v>0</v>
      </c>
      <c r="BL508" s="19" t="s">
        <v>899</v>
      </c>
      <c r="BM508" s="192" t="s">
        <v>1373</v>
      </c>
    </row>
    <row r="509" spans="1:65" s="13" customFormat="1" ht="11.25">
      <c r="B509" s="199"/>
      <c r="C509" s="200"/>
      <c r="D509" s="201" t="s">
        <v>186</v>
      </c>
      <c r="E509" s="202" t="s">
        <v>21</v>
      </c>
      <c r="F509" s="203" t="s">
        <v>928</v>
      </c>
      <c r="G509" s="200"/>
      <c r="H509" s="202" t="s">
        <v>21</v>
      </c>
      <c r="I509" s="204"/>
      <c r="J509" s="200"/>
      <c r="K509" s="200"/>
      <c r="L509" s="205"/>
      <c r="M509" s="206"/>
      <c r="N509" s="207"/>
      <c r="O509" s="207"/>
      <c r="P509" s="207"/>
      <c r="Q509" s="207"/>
      <c r="R509" s="207"/>
      <c r="S509" s="207"/>
      <c r="T509" s="208"/>
      <c r="AT509" s="209" t="s">
        <v>186</v>
      </c>
      <c r="AU509" s="209" t="s">
        <v>87</v>
      </c>
      <c r="AV509" s="13" t="s">
        <v>84</v>
      </c>
      <c r="AW509" s="13" t="s">
        <v>38</v>
      </c>
      <c r="AX509" s="13" t="s">
        <v>77</v>
      </c>
      <c r="AY509" s="209" t="s">
        <v>176</v>
      </c>
    </row>
    <row r="510" spans="1:65" s="14" customFormat="1" ht="11.25">
      <c r="B510" s="210"/>
      <c r="C510" s="211"/>
      <c r="D510" s="201" t="s">
        <v>186</v>
      </c>
      <c r="E510" s="212" t="s">
        <v>21</v>
      </c>
      <c r="F510" s="213" t="s">
        <v>1374</v>
      </c>
      <c r="G510" s="211"/>
      <c r="H510" s="214">
        <v>0.38</v>
      </c>
      <c r="I510" s="215"/>
      <c r="J510" s="211"/>
      <c r="K510" s="211"/>
      <c r="L510" s="216"/>
      <c r="M510" s="217"/>
      <c r="N510" s="218"/>
      <c r="O510" s="218"/>
      <c r="P510" s="218"/>
      <c r="Q510" s="218"/>
      <c r="R510" s="218"/>
      <c r="S510" s="218"/>
      <c r="T510" s="219"/>
      <c r="AT510" s="220" t="s">
        <v>186</v>
      </c>
      <c r="AU510" s="220" t="s">
        <v>87</v>
      </c>
      <c r="AV510" s="14" t="s">
        <v>87</v>
      </c>
      <c r="AW510" s="14" t="s">
        <v>38</v>
      </c>
      <c r="AX510" s="14" t="s">
        <v>77</v>
      </c>
      <c r="AY510" s="220" t="s">
        <v>176</v>
      </c>
    </row>
    <row r="511" spans="1:65" s="15" customFormat="1" ht="11.25">
      <c r="B511" s="221"/>
      <c r="C511" s="222"/>
      <c r="D511" s="201" t="s">
        <v>186</v>
      </c>
      <c r="E511" s="223" t="s">
        <v>21</v>
      </c>
      <c r="F511" s="224" t="s">
        <v>188</v>
      </c>
      <c r="G511" s="222"/>
      <c r="H511" s="225">
        <v>0.38</v>
      </c>
      <c r="I511" s="226"/>
      <c r="J511" s="222"/>
      <c r="K511" s="222"/>
      <c r="L511" s="227"/>
      <c r="M511" s="228"/>
      <c r="N511" s="229"/>
      <c r="O511" s="229"/>
      <c r="P511" s="229"/>
      <c r="Q511" s="229"/>
      <c r="R511" s="229"/>
      <c r="S511" s="229"/>
      <c r="T511" s="230"/>
      <c r="AT511" s="231" t="s">
        <v>186</v>
      </c>
      <c r="AU511" s="231" t="s">
        <v>87</v>
      </c>
      <c r="AV511" s="15" t="s">
        <v>182</v>
      </c>
      <c r="AW511" s="15" t="s">
        <v>38</v>
      </c>
      <c r="AX511" s="15" t="s">
        <v>84</v>
      </c>
      <c r="AY511" s="231" t="s">
        <v>176</v>
      </c>
    </row>
    <row r="512" spans="1:65" s="2" customFormat="1" ht="24.2" customHeight="1">
      <c r="A512" s="36"/>
      <c r="B512" s="37"/>
      <c r="C512" s="181" t="s">
        <v>1375</v>
      </c>
      <c r="D512" s="181" t="s">
        <v>178</v>
      </c>
      <c r="E512" s="182" t="s">
        <v>931</v>
      </c>
      <c r="F512" s="183" t="s">
        <v>932</v>
      </c>
      <c r="G512" s="184" t="s">
        <v>566</v>
      </c>
      <c r="H512" s="185">
        <v>1.341</v>
      </c>
      <c r="I512" s="186"/>
      <c r="J512" s="187">
        <f>ROUND(I512*H512,2)</f>
        <v>0</v>
      </c>
      <c r="K512" s="183" t="s">
        <v>181</v>
      </c>
      <c r="L512" s="41"/>
      <c r="M512" s="188" t="s">
        <v>21</v>
      </c>
      <c r="N512" s="189" t="s">
        <v>48</v>
      </c>
      <c r="O512" s="66"/>
      <c r="P512" s="190">
        <f>O512*H512</f>
        <v>0</v>
      </c>
      <c r="Q512" s="190">
        <v>0</v>
      </c>
      <c r="R512" s="190">
        <f>Q512*H512</f>
        <v>0</v>
      </c>
      <c r="S512" s="190">
        <v>0</v>
      </c>
      <c r="T512" s="191">
        <f>S512*H512</f>
        <v>0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192" t="s">
        <v>220</v>
      </c>
      <c r="AT512" s="192" t="s">
        <v>178</v>
      </c>
      <c r="AU512" s="192" t="s">
        <v>87</v>
      </c>
      <c r="AY512" s="19" t="s">
        <v>176</v>
      </c>
      <c r="BE512" s="193">
        <f>IF(N512="základní",J512,0)</f>
        <v>0</v>
      </c>
      <c r="BF512" s="193">
        <f>IF(N512="snížená",J512,0)</f>
        <v>0</v>
      </c>
      <c r="BG512" s="193">
        <f>IF(N512="zákl. přenesená",J512,0)</f>
        <v>0</v>
      </c>
      <c r="BH512" s="193">
        <f>IF(N512="sníž. přenesená",J512,0)</f>
        <v>0</v>
      </c>
      <c r="BI512" s="193">
        <f>IF(N512="nulová",J512,0)</f>
        <v>0</v>
      </c>
      <c r="BJ512" s="19" t="s">
        <v>84</v>
      </c>
      <c r="BK512" s="193">
        <f>ROUND(I512*H512,2)</f>
        <v>0</v>
      </c>
      <c r="BL512" s="19" t="s">
        <v>220</v>
      </c>
      <c r="BM512" s="192" t="s">
        <v>1376</v>
      </c>
    </row>
    <row r="513" spans="1:47" s="2" customFormat="1" ht="11.25">
      <c r="A513" s="36"/>
      <c r="B513" s="37"/>
      <c r="C513" s="38"/>
      <c r="D513" s="194" t="s">
        <v>184</v>
      </c>
      <c r="E513" s="38"/>
      <c r="F513" s="195" t="s">
        <v>934</v>
      </c>
      <c r="G513" s="38"/>
      <c r="H513" s="38"/>
      <c r="I513" s="196"/>
      <c r="J513" s="38"/>
      <c r="K513" s="38"/>
      <c r="L513" s="41"/>
      <c r="M513" s="256"/>
      <c r="N513" s="257"/>
      <c r="O513" s="258"/>
      <c r="P513" s="258"/>
      <c r="Q513" s="258"/>
      <c r="R513" s="258"/>
      <c r="S513" s="258"/>
      <c r="T513" s="259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T513" s="19" t="s">
        <v>184</v>
      </c>
      <c r="AU513" s="19" t="s">
        <v>87</v>
      </c>
    </row>
    <row r="514" spans="1:47" s="2" customFormat="1" ht="6.95" customHeight="1">
      <c r="A514" s="36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41"/>
      <c r="M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</row>
  </sheetData>
  <sheetProtection algorithmName="SHA-512" hashValue="o/5Xk6k+EZjdkB3rd5t+4YjQ2NQE4kuL6kvuYnOzK0I1wGd+VA0oZwhfqIl7E5CnVsRYdGQFUhLLsxQMd3Owkg==" saltValue="JyevvfarULb1Pa1fvILbmM++KugH9C1Nb/vfRDFDTRcl3HtwElFWXIQ3v0KRzNxI1vKKlrAJC21FaSW56FcaYA==" spinCount="100000" sheet="1" objects="1" scenarios="1" formatColumns="0" formatRows="0" autoFilter="0"/>
  <autoFilter ref="C95:K513" xr:uid="{00000000-0009-0000-0000-000008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800-000000000000}"/>
    <hyperlink ref="F106" r:id="rId2" xr:uid="{00000000-0004-0000-0800-000001000000}"/>
    <hyperlink ref="F111" r:id="rId3" xr:uid="{00000000-0004-0000-0800-000002000000}"/>
    <hyperlink ref="F116" r:id="rId4" xr:uid="{00000000-0004-0000-0800-000003000000}"/>
    <hyperlink ref="F122" r:id="rId5" xr:uid="{00000000-0004-0000-0800-000004000000}"/>
    <hyperlink ref="F151" r:id="rId6" xr:uid="{00000000-0004-0000-0800-000005000000}"/>
    <hyperlink ref="F156" r:id="rId7" xr:uid="{00000000-0004-0000-0800-000006000000}"/>
    <hyperlink ref="F161" r:id="rId8" xr:uid="{00000000-0004-0000-0800-000007000000}"/>
    <hyperlink ref="F166" r:id="rId9" xr:uid="{00000000-0004-0000-0800-000008000000}"/>
    <hyperlink ref="F206" r:id="rId10" xr:uid="{00000000-0004-0000-0800-000009000000}"/>
    <hyperlink ref="F269" r:id="rId11" xr:uid="{00000000-0004-0000-0800-00000A000000}"/>
    <hyperlink ref="F276" r:id="rId12" xr:uid="{00000000-0004-0000-0800-00000B000000}"/>
    <hyperlink ref="F283" r:id="rId13" xr:uid="{00000000-0004-0000-0800-00000C000000}"/>
    <hyperlink ref="F290" r:id="rId14" xr:uid="{00000000-0004-0000-0800-00000D000000}"/>
    <hyperlink ref="F295" r:id="rId15" xr:uid="{00000000-0004-0000-0800-00000E000000}"/>
    <hyperlink ref="F301" r:id="rId16" xr:uid="{00000000-0004-0000-0800-00000F000000}"/>
    <hyperlink ref="F306" r:id="rId17" xr:uid="{00000000-0004-0000-0800-000010000000}"/>
    <hyperlink ref="F312" r:id="rId18" xr:uid="{00000000-0004-0000-0800-000011000000}"/>
    <hyperlink ref="F340" r:id="rId19" xr:uid="{00000000-0004-0000-0800-000012000000}"/>
    <hyperlink ref="F345" r:id="rId20" xr:uid="{00000000-0004-0000-0800-000013000000}"/>
    <hyperlink ref="F355" r:id="rId21" xr:uid="{00000000-0004-0000-0800-000014000000}"/>
    <hyperlink ref="F360" r:id="rId22" xr:uid="{00000000-0004-0000-0800-000015000000}"/>
    <hyperlink ref="F373" r:id="rId23" xr:uid="{00000000-0004-0000-0800-000016000000}"/>
    <hyperlink ref="F378" r:id="rId24" xr:uid="{00000000-0004-0000-0800-000017000000}"/>
    <hyperlink ref="F388" r:id="rId25" xr:uid="{00000000-0004-0000-0800-000018000000}"/>
    <hyperlink ref="F397" r:id="rId26" xr:uid="{00000000-0004-0000-0800-000019000000}"/>
    <hyperlink ref="F418" r:id="rId27" xr:uid="{00000000-0004-0000-0800-00001A000000}"/>
    <hyperlink ref="F433" r:id="rId28" xr:uid="{00000000-0004-0000-0800-00001B000000}"/>
    <hyperlink ref="F453" r:id="rId29" xr:uid="{00000000-0004-0000-0800-00001C000000}"/>
    <hyperlink ref="F461" r:id="rId30" xr:uid="{00000000-0004-0000-0800-00001D000000}"/>
    <hyperlink ref="F513" r:id="rId31" xr:uid="{00000000-0004-0000-08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27</vt:i4>
      </vt:variant>
    </vt:vector>
  </HeadingPairs>
  <TitlesOfParts>
    <vt:vector size="41" baseType="lpstr">
      <vt:lpstr>Rekapitulace stavby</vt:lpstr>
      <vt:lpstr>SO 10.0 - KÁCENÍ STROMŮ A...</vt:lpstr>
      <vt:lpstr>SO 10.1 - TVAROVÁNÍ ZÁTOPY</vt:lpstr>
      <vt:lpstr>SO 10.2 - HRÁZ</vt:lpstr>
      <vt:lpstr>SO 10.3 - SDRUŽENÝ OBJEKT</vt:lpstr>
      <vt:lpstr>SO 20.0 - KÁCENÍ STROMŮ A...</vt:lpstr>
      <vt:lpstr>SO 20.1 - TVAROVÁNÍ ZÁTOPY</vt:lpstr>
      <vt:lpstr>SO 20.2 - HRÁZ</vt:lpstr>
      <vt:lpstr>SO 20.3 - SDRUŽENÝ OBJEKT</vt:lpstr>
      <vt:lpstr>30.1 - Náhradní výsadba d...</vt:lpstr>
      <vt:lpstr>30.2 - Rozvojová péče po ...</vt:lpstr>
      <vt:lpstr>VON - Vedlejší a ostatní ...</vt:lpstr>
      <vt:lpstr>Seznam figur</vt:lpstr>
      <vt:lpstr>Pokyny pro vyplnění</vt:lpstr>
      <vt:lpstr>'30.1 - Náhradní výsadba d...'!Názvy_tisku</vt:lpstr>
      <vt:lpstr>'30.2 - Rozvojová péče po ...'!Názvy_tisku</vt:lpstr>
      <vt:lpstr>'Rekapitulace stavby'!Názvy_tisku</vt:lpstr>
      <vt:lpstr>'Seznam figur'!Názvy_tisku</vt:lpstr>
      <vt:lpstr>'SO 10.0 - KÁCENÍ STROMŮ A...'!Názvy_tisku</vt:lpstr>
      <vt:lpstr>'SO 10.1 - TVAROVÁNÍ ZÁTOPY'!Názvy_tisku</vt:lpstr>
      <vt:lpstr>'SO 10.2 - HRÁZ'!Názvy_tisku</vt:lpstr>
      <vt:lpstr>'SO 10.3 - SDRUŽENÝ OBJEKT'!Názvy_tisku</vt:lpstr>
      <vt:lpstr>'SO 20.0 - KÁCENÍ STROMŮ A...'!Názvy_tisku</vt:lpstr>
      <vt:lpstr>'SO 20.1 - TVAROVÁNÍ ZÁTOPY'!Názvy_tisku</vt:lpstr>
      <vt:lpstr>'SO 20.2 - HRÁZ'!Názvy_tisku</vt:lpstr>
      <vt:lpstr>'SO 20.3 - SDRUŽENÝ OBJEKT'!Názvy_tisku</vt:lpstr>
      <vt:lpstr>'VON - Vedlejší a ostatní ...'!Názvy_tisku</vt:lpstr>
      <vt:lpstr>'30.1 - Náhradní výsadba d...'!Oblast_tisku</vt:lpstr>
      <vt:lpstr>'30.2 - Rozvojová péče po ...'!Oblast_tisku</vt:lpstr>
      <vt:lpstr>'Pokyny pro vyplnění'!Oblast_tisku</vt:lpstr>
      <vt:lpstr>'Rekapitulace stavby'!Oblast_tisku</vt:lpstr>
      <vt:lpstr>'Seznam figur'!Oblast_tisku</vt:lpstr>
      <vt:lpstr>'SO 10.0 - KÁCENÍ STROMŮ A...'!Oblast_tisku</vt:lpstr>
      <vt:lpstr>'SO 10.1 - TVAROVÁNÍ ZÁTOPY'!Oblast_tisku</vt:lpstr>
      <vt:lpstr>'SO 10.2 - HRÁZ'!Oblast_tisku</vt:lpstr>
      <vt:lpstr>'SO 10.3 - SDRUŽENÝ OBJEKT'!Oblast_tisku</vt:lpstr>
      <vt:lpstr>'SO 20.0 - KÁCENÍ STROMŮ A...'!Oblast_tisku</vt:lpstr>
      <vt:lpstr>'SO 20.1 - TVAROVÁNÍ ZÁTOPY'!Oblast_tisku</vt:lpstr>
      <vt:lpstr>'SO 20.2 - HRÁZ'!Oblast_tisku</vt:lpstr>
      <vt:lpstr>'SO 20.3 - SDRUŽENÝ OBJEKT'!Oblast_tisku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STANICE5\PC</dc:creator>
  <cp:lastModifiedBy>PC_005</cp:lastModifiedBy>
  <dcterms:created xsi:type="dcterms:W3CDTF">2021-10-19T11:41:55Z</dcterms:created>
  <dcterms:modified xsi:type="dcterms:W3CDTF">2021-10-19T11:51:43Z</dcterms:modified>
</cp:coreProperties>
</file>